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autoCompressPictures="0" defaultThemeVersion="124226"/>
  <mc:AlternateContent xmlns:mc="http://schemas.openxmlformats.org/markup-compatibility/2006">
    <mc:Choice Requires="x15">
      <x15ac:absPath xmlns:x15ac="http://schemas.microsoft.com/office/spreadsheetml/2010/11/ac" url="C:\Users\Monica\Desktop\"/>
    </mc:Choice>
  </mc:AlternateContent>
  <xr:revisionPtr revIDLastSave="0" documentId="13_ncr:1_{09BE7D26-B99E-4938-AE75-7C9759D8C397}" xr6:coauthVersionLast="37" xr6:coauthVersionMax="37" xr10:uidLastSave="{00000000-0000-0000-0000-000000000000}"/>
  <bookViews>
    <workbookView xWindow="0" yWindow="0" windowWidth="20490" windowHeight="7545" firstSheet="4" activeTab="4"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fatturazione elettr.-obiett.1" sheetId="32" r:id="rId6"/>
    <sheet name="scansione cartellini c.i. " sheetId="28" r:id="rId7"/>
  </sheets>
  <externalReferences>
    <externalReference r:id="rId8"/>
  </externalReferences>
  <definedNames>
    <definedName name="_xlnm._FilterDatabase" localSheetId="0" hidden="1">'Schema Generale'!#REF!</definedName>
    <definedName name="area">[1]db1!$B$2:$B$20</definedName>
    <definedName name="_xlnm.Print_Area" localSheetId="2">Caratteristiche!$A$2:$N$44</definedName>
    <definedName name="_xlnm.Print_Area" localSheetId="3">'Economico Patrimoniale'!$A$1:$L$105</definedName>
    <definedName name="_xlnm.Print_Area" localSheetId="5">'fatturazione elettr.-obiett.1'!$A$1:$R$89</definedName>
    <definedName name="_xlnm.Print_Area" localSheetId="1">Organizzazione!$A$1:$L$60</definedName>
    <definedName name="_xlnm.Print_Area" localSheetId="6">'scansione cartellini c.i. '!$A$1:$R$88</definedName>
    <definedName name="_xlnm.Print_Area" localSheetId="0">'Schema Generale'!$A$2:$G$50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Patrimoniale'!$A$1:$L$105</definedName>
    <definedName name="Z_0CDFE071_D2BF_4AC9_96FE_3C7CC2EB89D1_.wvu.PrintArea" localSheetId="1" hidden="1">Organizzazione!$A$1:$L$60</definedName>
    <definedName name="Z_0CDFE071_D2BF_4AC9_96FE_3C7CC2EB89D1_.wvu.PrintArea" localSheetId="0" hidden="1">'Schema Generale'!$A$2:$G$50</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Patrimoniale'!$A$1:$L$105</definedName>
    <definedName name="Z_16B7DE21_A045_4CA8_8E8A_B264E96AA2CC_.wvu.PrintArea" localSheetId="1" hidden="1">Organizzazione!$A$1:$L$60</definedName>
    <definedName name="Z_16B7DE21_A045_4CA8_8E8A_B264E96AA2CC_.wvu.PrintArea" localSheetId="0" hidden="1">'Schema Generale'!$A$2:$G$50</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Patrimoniale'!$A$1:$L$105</definedName>
    <definedName name="Z_FD66CCA4_E734_40F6_A42D_704ADC03C8FF_.wvu.PrintArea" localSheetId="1" hidden="1">Organizzazione!$A$1:$L$60</definedName>
    <definedName name="Z_FD66CCA4_E734_40F6_A42D_704ADC03C8FF_.wvu.PrintArea" localSheetId="0" hidden="1">'Schema Generale'!$A$2:$G$50</definedName>
    <definedName name="Z_FD66CCA4_E734_40F6_A42D_704ADC03C8FF_.wvu.Rows" localSheetId="2" hidden="1">Caratteristiche!$7:$7</definedName>
  </definedNames>
  <calcPr calcId="162913"/>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L40" i="5" l="1"/>
  <c r="I40" i="5"/>
  <c r="K80" i="4"/>
  <c r="K40" i="2"/>
  <c r="H88" i="5" l="1"/>
  <c r="K36" i="4" l="1"/>
  <c r="E34" i="2" l="1"/>
  <c r="I27" i="2"/>
  <c r="G27" i="2"/>
  <c r="G40" i="2" s="1"/>
  <c r="E27" i="2"/>
  <c r="E40" i="2" s="1"/>
  <c r="G34" i="2" l="1"/>
  <c r="M8" i="3"/>
  <c r="M4" i="3"/>
  <c r="O75" i="5" l="1"/>
  <c r="P75" i="5" s="1"/>
  <c r="R25" i="5"/>
  <c r="R20" i="5"/>
  <c r="S20" i="5" s="1"/>
  <c r="R90" i="5"/>
  <c r="S90" i="5" s="1"/>
  <c r="R91" i="5"/>
  <c r="S91" i="5" s="1"/>
  <c r="R3" i="5"/>
  <c r="S3" i="5" s="1"/>
  <c r="R4" i="5"/>
  <c r="S4" i="5" s="1"/>
  <c r="R5" i="5"/>
  <c r="S5" i="5" s="1"/>
  <c r="R6" i="5"/>
  <c r="S6" i="5" s="1"/>
  <c r="S7" i="5"/>
  <c r="R8" i="5"/>
  <c r="S8" i="5" s="1"/>
  <c r="S9" i="5"/>
  <c r="R10" i="5"/>
  <c r="S10" i="5" s="1"/>
  <c r="R11" i="5"/>
  <c r="S11" i="5" s="1"/>
  <c r="S12" i="5"/>
  <c r="R13" i="5"/>
  <c r="S13" i="5" s="1"/>
  <c r="S14" i="5"/>
  <c r="R15" i="5"/>
  <c r="S15" i="5" s="1"/>
  <c r="R18" i="5"/>
  <c r="S18" i="5" s="1"/>
  <c r="R21" i="5"/>
  <c r="S21" i="5" s="1"/>
  <c r="R24" i="5"/>
  <c r="S24" i="5"/>
  <c r="S25" i="5"/>
  <c r="R26" i="5"/>
  <c r="S26" i="5" s="1"/>
  <c r="S27" i="5"/>
  <c r="R28" i="5"/>
  <c r="S28" i="5" s="1"/>
  <c r="R29" i="5"/>
  <c r="S29" i="5" s="1"/>
  <c r="S30" i="5"/>
  <c r="S31" i="5"/>
  <c r="R33" i="5"/>
  <c r="S33" i="5" s="1"/>
  <c r="R34" i="5"/>
  <c r="S34" i="5" s="1"/>
  <c r="R36" i="5"/>
  <c r="S36" i="5" s="1"/>
  <c r="R37" i="5"/>
  <c r="S37" i="5" s="1"/>
  <c r="R39" i="5"/>
  <c r="S39" i="5" s="1"/>
  <c r="R42" i="5"/>
  <c r="S42" i="5"/>
  <c r="S43" i="5"/>
  <c r="R45" i="5"/>
  <c r="S45" i="5" s="1"/>
  <c r="R46" i="5"/>
  <c r="S46" i="5" s="1"/>
  <c r="S47" i="5"/>
  <c r="R48" i="5"/>
  <c r="S48" i="5" s="1"/>
  <c r="S49" i="5"/>
  <c r="R50" i="5"/>
  <c r="S50" i="5" s="1"/>
  <c r="R51" i="5"/>
  <c r="S51" i="5" s="1"/>
  <c r="R52" i="5"/>
  <c r="S52" i="5" s="1"/>
  <c r="R54" i="5"/>
  <c r="S54" i="5" s="1"/>
  <c r="R55" i="5"/>
  <c r="S55" i="5" s="1"/>
  <c r="S56" i="5"/>
  <c r="S57" i="5"/>
  <c r="R58" i="5"/>
  <c r="S58" i="5" s="1"/>
  <c r="R59" i="5"/>
  <c r="S59" i="5" s="1"/>
  <c r="S61" i="5"/>
  <c r="R62" i="5"/>
  <c r="S62" i="5" s="1"/>
  <c r="S63" i="5"/>
  <c r="R64" i="5"/>
  <c r="S64" i="5"/>
  <c r="S65" i="5"/>
  <c r="R66" i="5"/>
  <c r="S66" i="5" s="1"/>
  <c r="S67" i="5"/>
  <c r="R68" i="5"/>
  <c r="S68" i="5" s="1"/>
  <c r="S69" i="5"/>
  <c r="R70" i="5"/>
  <c r="S70" i="5" s="1"/>
  <c r="R71" i="5"/>
  <c r="S71" i="5" s="1"/>
  <c r="R72" i="5"/>
  <c r="S72" i="5" s="1"/>
  <c r="S73" i="5"/>
  <c r="R75" i="5"/>
  <c r="S75" i="5" s="1"/>
  <c r="R77" i="5"/>
  <c r="S77" i="5" s="1"/>
  <c r="R78" i="5"/>
  <c r="S78" i="5" s="1"/>
  <c r="R81" i="5"/>
  <c r="S81" i="5" s="1"/>
  <c r="R82" i="5"/>
  <c r="S82" i="5" s="1"/>
  <c r="R84" i="5"/>
  <c r="S84" i="5" s="1"/>
  <c r="R86" i="5"/>
  <c r="S86" i="5" s="1"/>
  <c r="R88" i="5"/>
  <c r="S88" i="5" s="1"/>
  <c r="Q94" i="5"/>
  <c r="O91" i="5"/>
  <c r="P91" i="5" s="1"/>
  <c r="O90" i="5"/>
  <c r="O88" i="5"/>
  <c r="P88" i="5" s="1"/>
  <c r="O86" i="5"/>
  <c r="P86" i="5" s="1"/>
  <c r="O84" i="5"/>
  <c r="P84" i="5" s="1"/>
  <c r="O82" i="5"/>
  <c r="P82" i="5" s="1"/>
  <c r="O81" i="5"/>
  <c r="O78" i="5"/>
  <c r="P78" i="5" s="1"/>
  <c r="O77" i="5"/>
  <c r="P77" i="5" s="1"/>
  <c r="O72" i="5"/>
  <c r="P72" i="5" s="1"/>
  <c r="O71" i="5"/>
  <c r="P71" i="5" s="1"/>
  <c r="O70" i="5"/>
  <c r="P70" i="5" s="1"/>
  <c r="O68" i="5"/>
  <c r="P68" i="5" s="1"/>
  <c r="O66" i="5"/>
  <c r="P66" i="5" s="1"/>
  <c r="O64" i="5"/>
  <c r="P64" i="5" s="1"/>
  <c r="O62" i="5"/>
  <c r="P62" i="5" s="1"/>
  <c r="O59" i="5"/>
  <c r="P59" i="5" s="1"/>
  <c r="O58" i="5"/>
  <c r="O55" i="5"/>
  <c r="P55" i="5" s="1"/>
  <c r="O54" i="5"/>
  <c r="P54" i="5" s="1"/>
  <c r="O52" i="5"/>
  <c r="P52" i="5" s="1"/>
  <c r="O51" i="5"/>
  <c r="O50" i="5"/>
  <c r="P50" i="5" s="1"/>
  <c r="O48" i="5"/>
  <c r="P48" i="5" s="1"/>
  <c r="O46" i="5"/>
  <c r="P46" i="5" s="1"/>
  <c r="O45" i="5"/>
  <c r="P45" i="5" s="1"/>
  <c r="O42" i="5"/>
  <c r="P42" i="5" s="1"/>
  <c r="O39" i="5"/>
  <c r="P39" i="5" s="1"/>
  <c r="O37" i="5"/>
  <c r="P37" i="5" s="1"/>
  <c r="O36" i="5"/>
  <c r="O34" i="5"/>
  <c r="P34" i="5" s="1"/>
  <c r="O33" i="5"/>
  <c r="P33" i="5" s="1"/>
  <c r="O26" i="5"/>
  <c r="P26" i="5" s="1"/>
  <c r="O25" i="5"/>
  <c r="O24" i="5"/>
  <c r="P24" i="5" s="1"/>
  <c r="O21" i="5"/>
  <c r="P21" i="5" s="1"/>
  <c r="O20" i="5"/>
  <c r="P20" i="5" s="1"/>
  <c r="O18" i="5"/>
  <c r="P18" i="5" s="1"/>
  <c r="O15" i="5"/>
  <c r="P15" i="5" s="1"/>
  <c r="O13" i="5"/>
  <c r="P13" i="5" s="1"/>
  <c r="O11" i="5"/>
  <c r="P11" i="5" s="1"/>
  <c r="O10" i="5"/>
  <c r="P10" i="5" s="1"/>
  <c r="O8" i="5"/>
  <c r="P8" i="5" s="1"/>
  <c r="O6" i="5"/>
  <c r="P6" i="5" s="1"/>
  <c r="O5" i="5"/>
  <c r="P5" i="5" s="1"/>
  <c r="O4" i="5"/>
  <c r="P4" i="5" s="1"/>
  <c r="O3" i="5"/>
  <c r="P3" i="5" s="1"/>
  <c r="P90" i="5"/>
  <c r="P81" i="5"/>
  <c r="P73" i="5"/>
  <c r="P69" i="5"/>
  <c r="P67" i="5"/>
  <c r="P65" i="5"/>
  <c r="P63" i="5"/>
  <c r="P61" i="5"/>
  <c r="P60" i="5"/>
  <c r="P58" i="5"/>
  <c r="P57" i="5"/>
  <c r="P56" i="5"/>
  <c r="P51" i="5"/>
  <c r="P49" i="5"/>
  <c r="P47" i="5"/>
  <c r="P43" i="5"/>
  <c r="P36" i="5"/>
  <c r="P31" i="5"/>
  <c r="P30" i="5"/>
  <c r="O29" i="5"/>
  <c r="P29" i="5" s="1"/>
  <c r="O28" i="5"/>
  <c r="P28" i="5" s="1"/>
  <c r="P27" i="5"/>
  <c r="P25" i="5"/>
  <c r="P14" i="5"/>
  <c r="P12" i="5"/>
  <c r="P9" i="5"/>
  <c r="P7" i="5"/>
  <c r="K91" i="5"/>
  <c r="L91" i="5" s="1"/>
  <c r="K90" i="5"/>
  <c r="L90" i="5" s="1"/>
  <c r="K88" i="5"/>
  <c r="L88" i="5" s="1"/>
  <c r="K86" i="5"/>
  <c r="L86" i="5" s="1"/>
  <c r="K84" i="5"/>
  <c r="L84" i="5" s="1"/>
  <c r="K82" i="5"/>
  <c r="L82" i="5" s="1"/>
  <c r="K81" i="5"/>
  <c r="K78" i="5"/>
  <c r="L78" i="5" s="1"/>
  <c r="K77" i="5"/>
  <c r="L77" i="5" s="1"/>
  <c r="K75" i="5"/>
  <c r="L75" i="5" s="1"/>
  <c r="K72" i="5"/>
  <c r="L72" i="5" s="1"/>
  <c r="K71" i="5"/>
  <c r="L71" i="5" s="1"/>
  <c r="K70" i="5"/>
  <c r="L70" i="5" s="1"/>
  <c r="K68" i="5"/>
  <c r="L68" i="5" s="1"/>
  <c r="K66" i="5"/>
  <c r="K64" i="5"/>
  <c r="L64" i="5" s="1"/>
  <c r="K62" i="5"/>
  <c r="L62" i="5" s="1"/>
  <c r="K59" i="5"/>
  <c r="L59" i="5" s="1"/>
  <c r="K58" i="5"/>
  <c r="L58" i="5" s="1"/>
  <c r="K55" i="5"/>
  <c r="K54" i="5"/>
  <c r="L54" i="5" s="1"/>
  <c r="K52" i="5"/>
  <c r="L52" i="5" s="1"/>
  <c r="K51" i="5"/>
  <c r="L51" i="5" s="1"/>
  <c r="K50" i="5"/>
  <c r="L50" i="5" s="1"/>
  <c r="K48" i="5"/>
  <c r="K46" i="5"/>
  <c r="K45" i="5"/>
  <c r="K42" i="5"/>
  <c r="L42" i="5" s="1"/>
  <c r="K39" i="5"/>
  <c r="L39" i="5" s="1"/>
  <c r="K37" i="5"/>
  <c r="L37" i="5" s="1"/>
  <c r="K36" i="5"/>
  <c r="L36" i="5" s="1"/>
  <c r="K34" i="5"/>
  <c r="L34" i="5" s="1"/>
  <c r="K33" i="5"/>
  <c r="L33" i="5" s="1"/>
  <c r="I30" i="5"/>
  <c r="I31" i="5"/>
  <c r="H29" i="5"/>
  <c r="I29" i="5"/>
  <c r="I28" i="5"/>
  <c r="L31" i="5"/>
  <c r="K29" i="5"/>
  <c r="L29" i="5" s="1"/>
  <c r="K28" i="5"/>
  <c r="L28" i="5" s="1"/>
  <c r="L27" i="5"/>
  <c r="K26" i="5"/>
  <c r="L26" i="5" s="1"/>
  <c r="K25" i="5"/>
  <c r="L25" i="5" s="1"/>
  <c r="K24" i="5"/>
  <c r="L24" i="5" s="1"/>
  <c r="K21" i="5"/>
  <c r="L21" i="5" s="1"/>
  <c r="K20" i="5"/>
  <c r="K18" i="5"/>
  <c r="K15" i="5"/>
  <c r="K13" i="5"/>
  <c r="K11" i="5"/>
  <c r="L11" i="5" s="1"/>
  <c r="K10" i="5"/>
  <c r="K8" i="5"/>
  <c r="L8" i="5" s="1"/>
  <c r="M16" i="5"/>
  <c r="L14" i="5"/>
  <c r="L12" i="5"/>
  <c r="L9" i="5"/>
  <c r="K6" i="5"/>
  <c r="L6" i="5" s="1"/>
  <c r="K5" i="5"/>
  <c r="L5" i="5" s="1"/>
  <c r="K4" i="5"/>
  <c r="L4" i="5" s="1"/>
  <c r="K3" i="5"/>
  <c r="L3" i="5" s="1"/>
  <c r="L81" i="5"/>
  <c r="L60" i="5"/>
  <c r="L61" i="5"/>
  <c r="L63" i="5"/>
  <c r="L65" i="5"/>
  <c r="L66" i="5"/>
  <c r="L67" i="5"/>
  <c r="L69" i="5"/>
  <c r="L73" i="5"/>
  <c r="I60" i="5"/>
  <c r="I61" i="5"/>
  <c r="M61" i="5" s="1"/>
  <c r="I63" i="5"/>
  <c r="I65" i="5"/>
  <c r="I67" i="5"/>
  <c r="M67" i="5" s="1"/>
  <c r="I69" i="5"/>
  <c r="I73" i="5"/>
  <c r="L56" i="5"/>
  <c r="L57" i="5"/>
  <c r="L55" i="5"/>
  <c r="L49" i="5"/>
  <c r="L47" i="5"/>
  <c r="I47" i="5"/>
  <c r="L46" i="5"/>
  <c r="L45" i="5"/>
  <c r="L43" i="5"/>
  <c r="I43" i="5"/>
  <c r="I42" i="5"/>
  <c r="M41" i="5"/>
  <c r="M40" i="5"/>
  <c r="H39" i="5"/>
  <c r="I39" i="5" s="1"/>
  <c r="I37" i="5"/>
  <c r="H36" i="5"/>
  <c r="I36" i="5" s="1"/>
  <c r="I34" i="5"/>
  <c r="L30" i="5"/>
  <c r="H25" i="5"/>
  <c r="M22" i="5"/>
  <c r="M19" i="5"/>
  <c r="I9" i="5"/>
  <c r="L7" i="5"/>
  <c r="M73" i="5" l="1"/>
  <c r="M69" i="5"/>
  <c r="M47" i="5"/>
  <c r="M65" i="5"/>
  <c r="M60" i="5"/>
  <c r="M63" i="5"/>
  <c r="M30" i="5"/>
  <c r="M28" i="5"/>
  <c r="L18" i="5"/>
  <c r="L13" i="5"/>
  <c r="L15" i="5"/>
  <c r="L20" i="5"/>
  <c r="L10" i="5"/>
  <c r="M31" i="5"/>
  <c r="M36" i="5"/>
  <c r="M42" i="5"/>
  <c r="M39" i="5"/>
  <c r="M43" i="5"/>
  <c r="M29" i="5"/>
  <c r="M34" i="5"/>
  <c r="M37" i="5"/>
  <c r="M9" i="5"/>
  <c r="K34" i="2"/>
  <c r="IU65408" i="32"/>
  <c r="IT65408" i="32"/>
  <c r="IS65408" i="32"/>
  <c r="IR65408" i="32"/>
  <c r="IQ65408" i="32"/>
  <c r="A81" i="32"/>
  <c r="IU65406" i="28"/>
  <c r="IT65406" i="28"/>
  <c r="IS65406" i="28"/>
  <c r="IR65406" i="28"/>
  <c r="IQ65406" i="28"/>
  <c r="A77" i="28"/>
  <c r="A51" i="28"/>
  <c r="A49" i="28"/>
  <c r="A47" i="28"/>
  <c r="H3" i="5"/>
  <c r="I3" i="5" s="1"/>
  <c r="M3" i="5" s="1"/>
  <c r="H4" i="5"/>
  <c r="I4" i="5" s="1"/>
  <c r="M4" i="5" s="1"/>
  <c r="H5" i="5"/>
  <c r="I5" i="5" s="1"/>
  <c r="M5" i="5" s="1"/>
  <c r="H6" i="5"/>
  <c r="I6" i="5" s="1"/>
  <c r="M6" i="5" s="1"/>
  <c r="I7" i="5"/>
  <c r="M7" i="5" s="1"/>
  <c r="H8" i="5"/>
  <c r="I8" i="5" s="1"/>
  <c r="M8" i="5" s="1"/>
  <c r="H10" i="5"/>
  <c r="I10" i="5" s="1"/>
  <c r="H11" i="5"/>
  <c r="I11" i="5" s="1"/>
  <c r="M11" i="5" s="1"/>
  <c r="I12" i="5"/>
  <c r="M12" i="5" s="1"/>
  <c r="I13" i="5"/>
  <c r="I14" i="5"/>
  <c r="M14" i="5" s="1"/>
  <c r="H15" i="5"/>
  <c r="I15" i="5" s="1"/>
  <c r="M15" i="5" s="1"/>
  <c r="I18" i="5"/>
  <c r="I20" i="5"/>
  <c r="I21" i="5"/>
  <c r="M21" i="5" s="1"/>
  <c r="I24" i="5"/>
  <c r="M24" i="5" s="1"/>
  <c r="I25" i="5"/>
  <c r="M25" i="5" s="1"/>
  <c r="I26" i="5"/>
  <c r="M26" i="5" s="1"/>
  <c r="I27" i="5"/>
  <c r="M27" i="5" s="1"/>
  <c r="I33" i="5"/>
  <c r="M33" i="5" s="1"/>
  <c r="I45" i="5"/>
  <c r="M45" i="5" s="1"/>
  <c r="I46" i="5"/>
  <c r="M46" i="5" s="1"/>
  <c r="H48" i="5"/>
  <c r="I48" i="5" s="1"/>
  <c r="M48" i="5" s="1"/>
  <c r="I49" i="5"/>
  <c r="M49" i="5" s="1"/>
  <c r="I50" i="5"/>
  <c r="M50" i="5" s="1"/>
  <c r="I51" i="5"/>
  <c r="M51" i="5" s="1"/>
  <c r="I52" i="5"/>
  <c r="M52" i="5" s="1"/>
  <c r="I54" i="5"/>
  <c r="M54" i="5" s="1"/>
  <c r="H55" i="5"/>
  <c r="I55" i="5" s="1"/>
  <c r="M55" i="5" s="1"/>
  <c r="I56" i="5"/>
  <c r="M56" i="5" s="1"/>
  <c r="I57" i="5"/>
  <c r="M57" i="5" s="1"/>
  <c r="I58" i="5"/>
  <c r="M58" i="5" s="1"/>
  <c r="I59" i="5"/>
  <c r="M59" i="5" s="1"/>
  <c r="I62" i="5"/>
  <c r="M62" i="5" s="1"/>
  <c r="I64" i="5"/>
  <c r="M64" i="5" s="1"/>
  <c r="I66" i="5"/>
  <c r="M66" i="5" s="1"/>
  <c r="I68" i="5"/>
  <c r="M68" i="5" s="1"/>
  <c r="H70" i="5"/>
  <c r="I70" i="5" s="1"/>
  <c r="M70" i="5" s="1"/>
  <c r="H71" i="5"/>
  <c r="I71" i="5" s="1"/>
  <c r="M71" i="5" s="1"/>
  <c r="H72" i="5"/>
  <c r="I72" i="5" s="1"/>
  <c r="M72" i="5" s="1"/>
  <c r="I75" i="5"/>
  <c r="M75" i="5" s="1"/>
  <c r="I77" i="5"/>
  <c r="M77" i="5" s="1"/>
  <c r="H78" i="5"/>
  <c r="I78" i="5" s="1"/>
  <c r="M78" i="5" s="1"/>
  <c r="I81" i="5"/>
  <c r="M81" i="5" s="1"/>
  <c r="I82" i="5"/>
  <c r="M82" i="5" s="1"/>
  <c r="I84" i="5"/>
  <c r="M84" i="5" s="1"/>
  <c r="I86" i="5"/>
  <c r="M86" i="5" s="1"/>
  <c r="I88" i="5"/>
  <c r="M88" i="5" s="1"/>
  <c r="H90" i="5"/>
  <c r="I90" i="5" s="1"/>
  <c r="M90" i="5" s="1"/>
  <c r="H91" i="5"/>
  <c r="I91" i="5" s="1"/>
  <c r="M91" i="5" s="1"/>
  <c r="N94" i="5"/>
  <c r="E4" i="4"/>
  <c r="G4" i="4"/>
  <c r="I4" i="4"/>
  <c r="K4" i="4"/>
  <c r="I14" i="4"/>
  <c r="E14" i="4"/>
  <c r="F14" i="4"/>
  <c r="G14" i="4"/>
  <c r="H14" i="4"/>
  <c r="J14" i="4"/>
  <c r="K14" i="4"/>
  <c r="L14" i="4"/>
  <c r="E17" i="4"/>
  <c r="G17" i="4"/>
  <c r="I17" i="4"/>
  <c r="K17" i="4"/>
  <c r="E25" i="4"/>
  <c r="F25" i="4"/>
  <c r="G25" i="4"/>
  <c r="H25" i="4"/>
  <c r="I25" i="4"/>
  <c r="J25" i="4"/>
  <c r="K25" i="4"/>
  <c r="L25" i="4"/>
  <c r="E28" i="4"/>
  <c r="G28" i="4"/>
  <c r="I28" i="4"/>
  <c r="K28" i="4"/>
  <c r="E36" i="4"/>
  <c r="F36" i="4"/>
  <c r="G36" i="4"/>
  <c r="H36" i="4"/>
  <c r="I36" i="4"/>
  <c r="J36" i="4"/>
  <c r="L36" i="4"/>
  <c r="E37" i="4"/>
  <c r="G37" i="4"/>
  <c r="I37" i="4"/>
  <c r="K37" i="4"/>
  <c r="E45" i="4"/>
  <c r="F45" i="4"/>
  <c r="G45" i="4"/>
  <c r="H45" i="4"/>
  <c r="I45" i="4"/>
  <c r="J45" i="4"/>
  <c r="K45" i="4"/>
  <c r="L45" i="4"/>
  <c r="E48" i="4"/>
  <c r="G48" i="4"/>
  <c r="I48" i="4"/>
  <c r="K48" i="4"/>
  <c r="E57" i="4"/>
  <c r="G57" i="4"/>
  <c r="I57" i="4"/>
  <c r="K57" i="4"/>
  <c r="E58" i="4"/>
  <c r="G58" i="4"/>
  <c r="I58" i="4"/>
  <c r="K58" i="4"/>
  <c r="E61" i="4"/>
  <c r="G61" i="4"/>
  <c r="I61" i="4"/>
  <c r="K61" i="4"/>
  <c r="E64" i="4"/>
  <c r="G64" i="4"/>
  <c r="I64" i="4"/>
  <c r="K64" i="4"/>
  <c r="E68" i="4"/>
  <c r="G68" i="4"/>
  <c r="I68" i="4"/>
  <c r="K68" i="4"/>
  <c r="E69" i="4"/>
  <c r="G69" i="4"/>
  <c r="I69" i="4"/>
  <c r="K69" i="4"/>
  <c r="E72" i="4"/>
  <c r="G72" i="4"/>
  <c r="I72" i="4"/>
  <c r="K72" i="4"/>
  <c r="E75" i="4"/>
  <c r="G75" i="4"/>
  <c r="I75" i="4"/>
  <c r="K75" i="4"/>
  <c r="E79" i="4"/>
  <c r="G79" i="4"/>
  <c r="I79" i="4"/>
  <c r="K79" i="4"/>
  <c r="E80" i="4"/>
  <c r="G80" i="4"/>
  <c r="I80" i="4"/>
  <c r="E83" i="4"/>
  <c r="I83" i="4"/>
  <c r="K83" i="4"/>
  <c r="E86" i="4"/>
  <c r="I86" i="4"/>
  <c r="K86" i="4"/>
  <c r="E89" i="4"/>
  <c r="I89" i="4"/>
  <c r="K89" i="4"/>
  <c r="E93" i="4"/>
  <c r="G93" i="4"/>
  <c r="I93" i="4"/>
  <c r="K93" i="4"/>
  <c r="E100" i="4"/>
  <c r="G100" i="4"/>
  <c r="I100" i="4"/>
  <c r="K100" i="4"/>
  <c r="E103" i="4"/>
  <c r="G103" i="4"/>
  <c r="I103" i="4"/>
  <c r="K103" i="4"/>
  <c r="G4" i="3"/>
  <c r="I4" i="3"/>
  <c r="K4" i="3"/>
  <c r="G8" i="3"/>
  <c r="I8" i="3"/>
  <c r="K8" i="3"/>
  <c r="G13" i="3"/>
  <c r="I13" i="3"/>
  <c r="K13" i="3"/>
  <c r="M13" i="3"/>
  <c r="G19" i="3"/>
  <c r="I19" i="3"/>
  <c r="K19" i="3"/>
  <c r="M19" i="3"/>
  <c r="G37" i="3"/>
  <c r="I37" i="3"/>
  <c r="K37" i="3"/>
  <c r="M37" i="3"/>
  <c r="G43" i="3"/>
  <c r="I43" i="3"/>
  <c r="K43" i="3"/>
  <c r="M43" i="3"/>
  <c r="E4" i="2"/>
  <c r="G4" i="2"/>
  <c r="I4" i="2"/>
  <c r="K4" i="2"/>
  <c r="E8" i="2"/>
  <c r="E55" i="2" s="1"/>
  <c r="G8" i="2"/>
  <c r="G37" i="2" s="1"/>
  <c r="I8" i="2"/>
  <c r="I46" i="2" s="1"/>
  <c r="K8" i="2"/>
  <c r="K37" i="2" s="1"/>
  <c r="E11" i="2"/>
  <c r="G11" i="2"/>
  <c r="I11" i="2"/>
  <c r="K11" i="2"/>
  <c r="E15" i="2"/>
  <c r="G15" i="2"/>
  <c r="I15" i="2"/>
  <c r="K15" i="2"/>
  <c r="E18" i="2"/>
  <c r="G18" i="2"/>
  <c r="I18" i="2"/>
  <c r="K18" i="2"/>
  <c r="E26" i="2"/>
  <c r="G26" i="2"/>
  <c r="I26" i="2"/>
  <c r="K26" i="2"/>
  <c r="E33" i="2"/>
  <c r="G33" i="2"/>
  <c r="I33" i="2"/>
  <c r="K33" i="2"/>
  <c r="E52" i="2"/>
  <c r="G52" i="2"/>
  <c r="K52" i="2"/>
  <c r="E58" i="2"/>
  <c r="G58" i="2"/>
  <c r="K58" i="2"/>
  <c r="G94" i="4" l="1"/>
  <c r="K97" i="4"/>
  <c r="K94" i="4"/>
  <c r="E97" i="4"/>
  <c r="E94" i="4"/>
  <c r="I97" i="4"/>
  <c r="G97" i="4"/>
  <c r="M13" i="5"/>
  <c r="M20" i="5"/>
  <c r="M18" i="5"/>
  <c r="M10" i="5"/>
  <c r="K43" i="2"/>
  <c r="E49" i="2"/>
  <c r="E37" i="2"/>
  <c r="I49" i="2"/>
  <c r="E46" i="2"/>
  <c r="I94" i="4"/>
  <c r="G55" i="2"/>
  <c r="K55" i="2"/>
  <c r="K49" i="2"/>
  <c r="K46" i="2"/>
  <c r="G49"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500-000001000000}">
      <text>
        <r>
          <rPr>
            <sz val="9"/>
            <color indexed="81"/>
            <rFont val="Tahoma"/>
            <family val="2"/>
          </rPr>
          <t xml:space="preserve">
cosa produco
</t>
        </r>
        <r>
          <rPr>
            <b/>
            <sz val="9"/>
            <color indexed="81"/>
            <rFont val="Tahoma"/>
            <family val="2"/>
          </rPr>
          <t>campo obbligatorio</t>
        </r>
      </text>
    </comment>
    <comment ref="K76" authorId="0" shapeId="0" xr:uid="{00000000-0006-0000-05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69" authorId="0" shapeId="0" xr:uid="{00000000-0006-0000-0600-000001000000}">
      <text>
        <r>
          <rPr>
            <sz val="9"/>
            <color indexed="81"/>
            <rFont val="Tahoma"/>
            <family val="2"/>
          </rPr>
          <t xml:space="preserve">
è alternativo alle ore</t>
        </r>
      </text>
    </comment>
  </commentList>
</comments>
</file>

<file path=xl/sharedStrings.xml><?xml version="1.0" encoding="utf-8"?>
<sst xmlns="http://schemas.openxmlformats.org/spreadsheetml/2006/main" count="744" uniqueCount="397">
  <si>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</si>
  <si>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</si>
  <si>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</si>
  <si>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</si>
  <si>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</si>
  <si>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</si>
  <si>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</si>
  <si>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</si>
  <si>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</si>
  <si>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</si>
  <si>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</si>
  <si>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</si>
  <si>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</si>
  <si>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</si>
  <si>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</si>
  <si>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</si>
  <si>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</si>
  <si>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</si>
  <si>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</si>
  <si>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</si>
  <si>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</si>
  <si>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</si>
  <si>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</si>
  <si>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</si>
  <si>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</si>
  <si>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</si>
  <si>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</si>
  <si>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</si>
  <si>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</si>
  <si>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</si>
  <si>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</si>
  <si>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</si>
  <si>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</si>
  <si>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</si>
  <si>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</si>
  <si>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</si>
  <si>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</si>
  <si>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</si>
  <si>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</si>
  <si>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</si>
  <si>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</si>
  <si>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</si>
  <si>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</si>
  <si>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</si>
  <si>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</si>
  <si>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</si>
  <si>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</si>
  <si>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</si>
  <si>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</si>
  <si>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</si>
  <si>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</si>
  <si>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</si>
  <si>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</si>
  <si>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</si>
  <si>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</si>
  <si>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</si>
  <si>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</si>
  <si>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</si>
  <si>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</si>
  <si>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</si>
  <si>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</si>
  <si>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</si>
  <si>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</si>
  <si>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</si>
  <si>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</si>
  <si>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</si>
  <si>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</si>
  <si>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</si>
  <si>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</si>
  <si>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</si>
  <si>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</si>
  <si>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</si>
  <si>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</si>
  <si>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</si>
  <si>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</si>
  <si>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</si>
  <si>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</si>
  <si>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</si>
  <si>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</si>
  <si>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</si>
  <si>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</si>
  <si>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</si>
  <si>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</si>
  <si>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</si>
  <si>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</si>
  <si>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</si>
  <si>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</si>
  <si>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</si>
  <si>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</si>
  <si>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</si>
  <si>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</si>
  <si>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</si>
  <si>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</si>
  <si>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</si>
  <si>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</si>
  <si>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</si>
  <si>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</si>
  <si>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</si>
  <si>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</si>
  <si>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</si>
  <si>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</si>
  <si>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</si>
  <si>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</si>
  <si>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</si>
  <si>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</si>
  <si>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</si>
  <si>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</si>
  <si>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</si>
  <si>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</si>
  <si>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</si>
  <si>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</si>
  <si>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</si>
  <si>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</si>
  <si>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</si>
  <si>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</si>
  <si>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</si>
  <si>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</si>
  <si>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</si>
  <si>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</si>
  <si>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</si>
  <si>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</si>
  <si>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</si>
  <si>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</si>
  <si>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</si>
  <si>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</si>
  <si>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</si>
  <si>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</si>
  <si>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</si>
  <si>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</si>
  <si>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</si>
  <si>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</si>
  <si>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</si>
  <si>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</si>
  <si>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</si>
  <si>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</si>
  <si>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</si>
  <si>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</si>
  <si>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</si>
  <si>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</si>
  <si>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</si>
  <si>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</si>
  <si>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</si>
  <si>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</si>
  <si>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</si>
  <si>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</si>
  <si>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</si>
  <si>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</si>
  <si>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</si>
  <si>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</si>
  <si>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</si>
  <si>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</si>
  <si>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</si>
  <si>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</si>
  <si>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</si>
  <si>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</si>
  <si>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</si>
  <si>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</si>
  <si>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</si>
  <si>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</si>
  <si>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</si>
  <si>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</si>
  <si>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</si>
  <si>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</si>
  <si>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</si>
  <si>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</si>
  <si>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</si>
  <si>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</si>
  <si>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</si>
  <si>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</si>
  <si>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</si>
  <si>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</si>
  <si>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</si>
  <si>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</si>
  <si>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</si>
  <si>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</si>
  <si>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</si>
  <si>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</si>
  <si>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</si>
  <si>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</si>
  <si>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</si>
  <si>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</si>
  <si>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</si>
  <si>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</si>
  <si>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</si>
  <si>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</si>
  <si>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</si>
  <si>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</si>
  <si>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</si>
  <si>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</si>
  <si>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</si>
  <si>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</si>
  <si>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</si>
  <si>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</si>
  <si>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</si>
  <si>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</si>
  <si>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</si>
  <si>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</si>
  <si>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</si>
  <si>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</si>
  <si>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</si>
  <si>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</si>
  <si>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</si>
  <si>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</si>
  <si>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</si>
  <si>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</si>
  <si>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</si>
  <si>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</si>
  <si>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</si>
  <si>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</si>
  <si>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</si>
  <si>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</si>
  <si>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</si>
  <si>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</si>
  <si>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</si>
  <si>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</si>
  <si>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</si>
  <si>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</si>
  <si>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</si>
  <si>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</si>
  <si>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</si>
  <si>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</si>
  <si>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</si>
  <si>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</si>
  <si>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</si>
  <si>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</si>
  <si>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</si>
  <si>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</si>
  <si>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</si>
  <si>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</si>
  <si>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</si>
  <si>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</si>
  <si>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</si>
  <si>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</si>
  <si>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</si>
  <si>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</si>
  <si>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</si>
  <si>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</si>
  <si>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</si>
  <si>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</si>
  <si>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</si>
  <si>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</si>
  <si>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</si>
  <si>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</si>
  <si>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</si>
  <si>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</si>
  <si>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</si>
  <si>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</si>
  <si>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</si>
  <si>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</si>
  <si>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</si>
  <si>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</si>
  <si>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</si>
  <si>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</si>
  <si>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</si>
  <si>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</si>
  <si>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</si>
  <si>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</si>
  <si>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</si>
  <si>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</si>
  <si>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</si>
  <si>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</si>
  <si>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</si>
  <si>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</si>
  <si>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</si>
  <si>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</si>
  <si>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</si>
  <si>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</si>
  <si>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</si>
  <si>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</si>
  <si>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</si>
  <si>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</si>
  <si>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</si>
  <si>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</si>
  <si>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</si>
  <si>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</si>
  <si>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</si>
  <si>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</si>
  <si>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</si>
  <si>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</si>
  <si>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</si>
  <si>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</si>
  <si>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</si>
  <si>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</si>
  <si>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</si>
  <si>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</si>
  <si>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</si>
  <si>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</si>
  <si>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</si>
  <si>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</si>
  <si>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</si>
  <si>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</si>
  <si>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</si>
  <si>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</si>
  <si>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</si>
  <si>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</si>
  <si>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</si>
  <si>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</si>
  <si>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</si>
  <si>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</si>
  <si>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</si>
  <si>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</si>
  <si>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</si>
  <si>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</si>
  <si>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</si>
  <si>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</si>
  <si>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</si>
  <si>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</si>
  <si>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</si>
  <si>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</si>
  <si>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</si>
  <si>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</si>
  <si>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</si>
  <si>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</si>
  <si>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</si>
  <si>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</si>
  <si>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</si>
  <si>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</si>
  <si>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</si>
  <si>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</si>
  <si>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</si>
  <si>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</si>
  <si>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</si>
  <si>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</si>
  <si>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</si>
  <si>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</si>
  <si>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</si>
  <si>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</si>
  <si>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</si>
  <si>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</si>
  <si>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</si>
  <si>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 ….</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</si>
  <si>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</si>
  <si>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</si>
  <si>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</si>
  <si>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</si>
  <si>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</si>
  <si>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</si>
  <si>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</si>
  <si>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</si>
  <si>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</si>
  <si>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</si>
  <si>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</si>
  <si>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</si>
  <si>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</si>
  <si>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</si>
  <si>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</si>
  <si>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</si>
  <si>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</si>
  <si>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</si>
  <si>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</si>
  <si>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</si>
  <si>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</si>
  <si>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</si>
  <si>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Indirizzo Strategico DUP : n. X</t>
  </si>
  <si>
    <t>Obj Operativo DUP:  n. X</t>
  </si>
  <si>
    <t>Missione 1 : Servizi istituzionali, generali e di gestione</t>
  </si>
  <si>
    <t>Programma 2 : Segreteria Generale</t>
  </si>
  <si>
    <t>n. ab. 2019</t>
  </si>
  <si>
    <t xml:space="preserve">SCOSTAMENTO </t>
  </si>
  <si>
    <t>€</t>
  </si>
  <si>
    <t>Spesa del nido/ n. iscritti nido</t>
  </si>
  <si>
    <t>n. ab. 2018 (preventivo)</t>
  </si>
  <si>
    <t>n. ab. 2018 (consuntivo)</t>
  </si>
  <si>
    <t>n. ab. 2020</t>
  </si>
  <si>
    <t>ATTESO 2018</t>
  </si>
  <si>
    <t>RAGGIUNTO 2018</t>
  </si>
  <si>
    <t>COMUNE DI VILLANOVA BIELLESE - PIANO PERFORMANCE ANNO 2018</t>
  </si>
  <si>
    <t>ECONOMICO-FINANZIARIA</t>
  </si>
  <si>
    <t>AMMINISTRATIVA</t>
  </si>
  <si>
    <t>AREA TRIBUTI</t>
  </si>
  <si>
    <t>TECNICO</t>
  </si>
  <si>
    <t>DEMOGRAFICI-AMMINISTRATIVA</t>
  </si>
  <si>
    <t>DEMOGRAFICO-STATO CIVILE</t>
  </si>
  <si>
    <t>Collegamento delle funzioni di protocollatura sul software del protocollo informatico con le funzioni del software della contabilità</t>
  </si>
  <si>
    <t>Accettazione/rifiuto della fattura elettronica</t>
  </si>
  <si>
    <t>Redazione dei mandati relativi alla liquidazione di cui al punto 4</t>
  </si>
  <si>
    <t xml:space="preserve">Creazione delle corrispondenti reversali </t>
  </si>
  <si>
    <t>Creazione del flusso (che sarà inviato tramite procedura F24EP) relativo all'imponibile IVA che deve essere versato entro il 15 del mese successivo alla data del pagamento della fattura</t>
  </si>
  <si>
    <t>Chiusura trimestrale del Registro Iva e successiva emissione mandato di pagamento</t>
  </si>
  <si>
    <t>Pubblicazione sul sito dell'Amministrazione Trasparente dei tempi medi di pagamento.</t>
  </si>
  <si>
    <t>c4</t>
  </si>
  <si>
    <t>PRATA MONICA</t>
  </si>
  <si>
    <t>Obiettivo gestionale n° 2</t>
  </si>
  <si>
    <t>Fatturazione elettronica e relativo iter procedurale</t>
  </si>
  <si>
    <t>Scansione cartellini  Carte Identità Cartacei</t>
  </si>
  <si>
    <t>L'obiettivo si pone la scannerizzazione dei cartellini cartacei dagli anni che vanno dal 2015 al 2017. Una volta scannerizzati, ogni singolo cartellino verrà inserito nella scheda personale di ogni cittadino.</t>
  </si>
  <si>
    <t>scannerizzazione cartellini cartacei carte identità</t>
  </si>
  <si>
    <t>collegamento con la scheda individuale di ogni cittadino</t>
  </si>
  <si>
    <t>aggiornamento archivio storico</t>
  </si>
  <si>
    <t>L'obiettivo si propone di gestire in toto il processo relativo alla fatturazione elettronica. Il Responsabile dei Servizi Demografici ed Amministrativi, parte dalla protocollatura  della fattura elettronica a seguito della sua ricezione dal sistema centrale, dalla accettazione o rifiuto della fattura elettronica, al caricamento sul software gestionale della contabilità GIOVE (indicando se trattasi di split payment o reverse change), alla predisposizione dell'atto di liquidazione comulativa, della relativa determinazione di liquidazione e alla creazione dei mandati e corrispondenti reversali. Creazione del flusso dell'importo dell'IVA che deve essere versato entro il 15 del mese successivo al pagamento delle fatture stesse. Chiusura ogni fine trimestre del registro IVA, relativo conteggio e predisposizione del mandato di pagamento con relativo invio del Modello F24 Ep.</t>
  </si>
  <si>
    <t>Aggiornamento costante del software con le nuove modalità operative previste dalla norma</t>
  </si>
  <si>
    <t>Predisposizione atto di liquidazione cumulativa</t>
  </si>
  <si>
    <t>Pubblicazione dei tempi medi di pagamento su Amministrazione Trasparente</t>
  </si>
  <si>
    <t>trimestrale e annuale</t>
  </si>
  <si>
    <t>N. cartellini cartacei carte d'identità gestiti</t>
  </si>
  <si>
    <t xml:space="preserve">N. aggiornamenti archivio storico </t>
  </si>
  <si>
    <t>N. fatture elettroniche gestite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</si>
</sst>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s>
  <fonts count="36"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b/>
      <sz val="11"/>
      <color rgb="FFFF0000"/>
      <name val="Calibri"/>
      <family val="2"/>
      <scheme val="minor"/>
    </font>
    <font>
      <sz val="10"/>
      <color theme="0"/>
      <name val="Tahoma"/>
      <family val="2"/>
    </font>
    <font>
      <b/>
      <sz val="10"/>
      <color theme="0"/>
      <name val="Tahoma"/>
      <family val="2"/>
    </font>
    <font>
      <sz val="10"/>
      <color rgb="FFFF0000"/>
      <name val="Tahoma"/>
      <family val="2"/>
    </font>
  </fonts>
  <fills count="1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cellStyleXfs>
  <cellXfs count="833">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7" xfId="0" applyFill="1" applyBorder="1"/>
    <xf numFmtId="0" fontId="0" fillId="8" borderId="27" xfId="0" applyFill="1" applyBorder="1"/>
    <xf numFmtId="0" fontId="0" fillId="0" borderId="0" xfId="0" applyAlignment="1">
      <alignment horizontal="right"/>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9" borderId="29" xfId="0" applyFont="1" applyFill="1" applyBorder="1" applyAlignment="1">
      <alignment horizontal="center" vertical="center"/>
    </xf>
    <xf numFmtId="0" fontId="25" fillId="0" borderId="0" xfId="0" applyFont="1"/>
    <xf numFmtId="0" fontId="24" fillId="8" borderId="28" xfId="0" applyFont="1" applyFill="1" applyBorder="1" applyAlignment="1">
      <alignment horizontal="center" vertical="center"/>
    </xf>
    <xf numFmtId="0" fontId="24" fillId="8" borderId="29" xfId="0" applyFont="1" applyFill="1" applyBorder="1" applyAlignment="1">
      <alignment horizontal="center" vertical="center"/>
    </xf>
    <xf numFmtId="0" fontId="24"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5" xfId="0" applyBorder="1" applyAlignment="1">
      <alignment wrapText="1"/>
    </xf>
    <xf numFmtId="0" fontId="0" fillId="0" borderId="13" xfId="0" applyBorder="1" applyAlignment="1">
      <alignment wrapText="1"/>
    </xf>
    <xf numFmtId="0" fontId="0" fillId="7" borderId="35" xfId="0" applyFill="1" applyBorder="1"/>
    <xf numFmtId="0" fontId="0" fillId="8" borderId="35"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ont="1" applyFill="1" applyBorder="1"/>
    <xf numFmtId="2" fontId="0" fillId="9" borderId="13" xfId="0" applyNumberFormat="1" applyFont="1" applyFill="1" applyBorder="1"/>
    <xf numFmtId="0" fontId="0" fillId="9" borderId="15" xfId="0" applyFont="1" applyFill="1" applyBorder="1"/>
    <xf numFmtId="2" fontId="0" fillId="9" borderId="15" xfId="0" applyNumberFormat="1" applyFont="1" applyFill="1" applyBorder="1"/>
    <xf numFmtId="43" fontId="21" fillId="9" borderId="17" xfId="2"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9" borderId="15" xfId="2" applyFont="1" applyFill="1" applyBorder="1" applyAlignment="1">
      <alignment wrapText="1"/>
    </xf>
    <xf numFmtId="43" fontId="21" fillId="0" borderId="0" xfId="2" applyFont="1" applyBorder="1" applyAlignment="1">
      <alignment wrapText="1"/>
    </xf>
    <xf numFmtId="0" fontId="0" fillId="9" borderId="27" xfId="0" applyFont="1" applyFill="1" applyBorder="1"/>
    <xf numFmtId="2" fontId="0" fillId="9" borderId="27" xfId="0" applyNumberFormat="1" applyFont="1" applyFill="1" applyBorder="1"/>
    <xf numFmtId="0" fontId="0" fillId="0" borderId="0" xfId="0" applyFont="1"/>
    <xf numFmtId="0" fontId="0" fillId="9" borderId="35" xfId="0" applyFont="1" applyFill="1" applyBorder="1"/>
    <xf numFmtId="0" fontId="24" fillId="9" borderId="2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5" fillId="0" borderId="0" xfId="0" applyFont="1" applyAlignment="1">
      <alignment horizontal="center" vertical="center"/>
    </xf>
    <xf numFmtId="0" fontId="3" fillId="0" borderId="24" xfId="7" applyFont="1" applyFill="1" applyBorder="1"/>
    <xf numFmtId="0" fontId="3" fillId="0" borderId="0" xfId="7" applyFont="1" applyFill="1"/>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6" fillId="0" borderId="17" xfId="0" applyFont="1" applyBorder="1" applyAlignment="1">
      <alignment wrapText="1"/>
    </xf>
    <xf numFmtId="0" fontId="26" fillId="0" borderId="0" xfId="0" applyFont="1" applyBorder="1" applyAlignment="1">
      <alignment wrapText="1"/>
    </xf>
    <xf numFmtId="9" fontId="6" fillId="0" borderId="0" xfId="7" applyNumberFormat="1" applyFont="1"/>
    <xf numFmtId="0" fontId="28" fillId="0" borderId="0" xfId="0" applyFont="1" applyFill="1" applyBorder="1"/>
    <xf numFmtId="0" fontId="13" fillId="0" borderId="0" xfId="8" applyFont="1" applyAlignment="1" applyProtection="1">
      <alignment horizontal="center" vertical="center"/>
      <protection locked="0"/>
    </xf>
    <xf numFmtId="0" fontId="3" fillId="0" borderId="15" xfId="7" applyFont="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5" xfId="10" applyFont="1" applyFill="1" applyBorder="1"/>
    <xf numFmtId="44" fontId="0" fillId="9" borderId="35" xfId="10" applyFont="1" applyFill="1" applyBorder="1"/>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9" borderId="109" xfId="0" applyFont="1"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2" fontId="0" fillId="7" borderId="17" xfId="0" applyNumberFormat="1" applyFill="1" applyBorder="1"/>
    <xf numFmtId="0" fontId="0" fillId="0" borderId="17" xfId="0" applyBorder="1" applyAlignment="1">
      <alignmen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9" borderId="15" xfId="0" applyNumberFormat="1" applyFont="1" applyFill="1" applyBorder="1"/>
    <xf numFmtId="166" fontId="0" fillId="9" borderId="13" xfId="0" applyNumberFormat="1" applyFont="1" applyFill="1" applyBorder="1"/>
    <xf numFmtId="166" fontId="0" fillId="9" borderId="15" xfId="0" applyNumberFormat="1" applyFont="1" applyFill="1" applyBorder="1"/>
    <xf numFmtId="166"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09" xfId="0" applyBorder="1" applyAlignment="1">
      <alignment wrapText="1"/>
    </xf>
    <xf numFmtId="166" fontId="0" fillId="9" borderId="109" xfId="0" applyNumberFormat="1" applyFont="1" applyFill="1" applyBorder="1"/>
    <xf numFmtId="166" fontId="0" fillId="9" borderId="109" xfId="0" applyNumberFormat="1" applyFont="1" applyFill="1" applyBorder="1" applyAlignment="1">
      <alignment horizontal="center"/>
    </xf>
    <xf numFmtId="166" fontId="0" fillId="9" borderId="13" xfId="0" applyNumberFormat="1" applyFont="1" applyFill="1" applyBorder="1" applyAlignment="1">
      <alignment horizontal="center"/>
    </xf>
    <xf numFmtId="0" fontId="0" fillId="9" borderId="15" xfId="0" applyNumberFormat="1" applyFont="1" applyFill="1" applyBorder="1" applyAlignment="1">
      <alignment horizontal="center"/>
    </xf>
    <xf numFmtId="44" fontId="0" fillId="9" borderId="15" xfId="0" applyNumberFormat="1" applyFont="1" applyFill="1" applyBorder="1"/>
    <xf numFmtId="0" fontId="21" fillId="9" borderId="15" xfId="10" applyNumberFormat="1" applyFont="1" applyFill="1" applyBorder="1"/>
    <xf numFmtId="167" fontId="21" fillId="9" borderId="15" xfId="10" applyNumberFormat="1" applyFont="1" applyFill="1" applyBorder="1"/>
    <xf numFmtId="0" fontId="0" fillId="9" borderId="17" xfId="0" applyNumberFormat="1" applyFont="1" applyFill="1" applyBorder="1"/>
    <xf numFmtId="44" fontId="0" fillId="9" borderId="13" xfId="0" applyNumberFormat="1" applyFont="1" applyFill="1" applyBorder="1"/>
    <xf numFmtId="0" fontId="0" fillId="0" borderId="0" xfId="0" applyAlignment="1">
      <alignment horizontal="right" wrapText="1"/>
    </xf>
    <xf numFmtId="166" fontId="0" fillId="9" borderId="27" xfId="0" applyNumberFormat="1" applyFont="1" applyFill="1" applyBorder="1"/>
    <xf numFmtId="166" fontId="21" fillId="9" borderId="15" xfId="2" applyNumberFormat="1" applyFont="1" applyFill="1" applyBorder="1"/>
    <xf numFmtId="166" fontId="21" fillId="9" borderId="15" xfId="10" applyNumberFormat="1" applyFont="1" applyFill="1" applyBorder="1"/>
    <xf numFmtId="166" fontId="0" fillId="9" borderId="17" xfId="0" applyNumberFormat="1" applyFont="1" applyFill="1" applyBorder="1"/>
    <xf numFmtId="166" fontId="21" fillId="9" borderId="13" xfId="10" applyNumberFormat="1" applyFont="1" applyFill="1" applyBorder="1"/>
    <xf numFmtId="166" fontId="21" fillId="9" borderId="109" xfId="10" applyNumberFormat="1" applyFont="1" applyFill="1" applyBorder="1"/>
    <xf numFmtId="4" fontId="21" fillId="9" borderId="27" xfId="2" applyNumberFormat="1" applyFont="1" applyFill="1" applyBorder="1"/>
    <xf numFmtId="4" fontId="21" fillId="0" borderId="0" xfId="2" applyNumberFormat="1" applyFont="1" applyBorder="1"/>
    <xf numFmtId="4" fontId="0" fillId="0" borderId="0" xfId="0" applyNumberFormat="1" applyFont="1"/>
    <xf numFmtId="4" fontId="21" fillId="9" borderId="27" xfId="10" applyNumberFormat="1" applyFont="1" applyFill="1" applyBorder="1"/>
    <xf numFmtId="4" fontId="21" fillId="9" borderId="13" xfId="2" applyNumberFormat="1" applyFont="1" applyFill="1" applyBorder="1"/>
    <xf numFmtId="4" fontId="21" fillId="9" borderId="35" xfId="10" applyNumberFormat="1" applyFont="1" applyFill="1" applyBorder="1"/>
    <xf numFmtId="4" fontId="0" fillId="9" borderId="27" xfId="0" applyNumberFormat="1" applyFont="1" applyFill="1" applyBorder="1"/>
    <xf numFmtId="4" fontId="0" fillId="0" borderId="0" xfId="0" applyNumberFormat="1" applyFont="1" applyBorder="1"/>
    <xf numFmtId="4" fontId="0" fillId="9" borderId="27" xfId="10" applyNumberFormat="1" applyFont="1" applyFill="1" applyBorder="1"/>
    <xf numFmtId="4" fontId="0" fillId="9" borderId="13" xfId="0" applyNumberFormat="1" applyFont="1" applyFill="1" applyBorder="1"/>
    <xf numFmtId="4" fontId="0" fillId="9" borderId="35" xfId="10" applyNumberFormat="1" applyFont="1" applyFill="1" applyBorder="1"/>
    <xf numFmtId="166" fontId="0" fillId="9" borderId="27" xfId="10" applyNumberFormat="1" applyFont="1" applyFill="1" applyBorder="1"/>
    <xf numFmtId="166" fontId="0" fillId="9" borderId="35" xfId="10" applyNumberFormat="1" applyFont="1" applyFill="1" applyBorder="1"/>
    <xf numFmtId="2" fontId="0" fillId="0" borderId="0" xfId="0" applyNumberFormat="1" applyFont="1"/>
    <xf numFmtId="2" fontId="0" fillId="9" borderId="27" xfId="10" applyNumberFormat="1" applyFont="1" applyFill="1" applyBorder="1"/>
    <xf numFmtId="2" fontId="0" fillId="9" borderId="35" xfId="10" applyNumberFormat="1" applyFont="1" applyFill="1" applyBorder="1"/>
    <xf numFmtId="167" fontId="0" fillId="9" borderId="15" xfId="10" applyNumberFormat="1" applyFont="1" applyFill="1" applyBorder="1"/>
    <xf numFmtId="2" fontId="21" fillId="9" borderId="15" xfId="2" applyNumberFormat="1" applyFont="1" applyFill="1" applyBorder="1"/>
    <xf numFmtId="166" fontId="0" fillId="7" borderId="15" xfId="0" applyNumberFormat="1" applyFill="1" applyBorder="1"/>
    <xf numFmtId="166" fontId="0" fillId="7" borderId="17" xfId="0" applyNumberFormat="1" applyFill="1" applyBorder="1"/>
    <xf numFmtId="166" fontId="0" fillId="7" borderId="27" xfId="0" applyNumberFormat="1" applyFill="1" applyBorder="1"/>
    <xf numFmtId="44" fontId="21" fillId="7" borderId="15" xfId="10" applyFont="1" applyFill="1" applyBorder="1"/>
    <xf numFmtId="166" fontId="0" fillId="7" borderId="13" xfId="0" applyNumberFormat="1" applyFill="1" applyBorder="1"/>
    <xf numFmtId="166" fontId="0" fillId="7" borderId="37" xfId="0" applyNumberFormat="1" applyFill="1" applyBorder="1"/>
    <xf numFmtId="4" fontId="0" fillId="0" borderId="0" xfId="0" applyNumberFormat="1"/>
    <xf numFmtId="166" fontId="0" fillId="0" borderId="0" xfId="0" applyNumberFormat="1"/>
    <xf numFmtId="166" fontId="0" fillId="0" borderId="0" xfId="0" applyNumberFormat="1" applyBorder="1"/>
    <xf numFmtId="4" fontId="21" fillId="0" borderId="0" xfId="2" applyNumberFormat="1" applyFont="1"/>
    <xf numFmtId="2" fontId="0" fillId="7" borderId="15" xfId="0" applyNumberFormat="1" applyFill="1" applyBorder="1"/>
    <xf numFmtId="7" fontId="21" fillId="7" borderId="13" xfId="2" applyNumberFormat="1" applyFont="1" applyFill="1" applyBorder="1"/>
    <xf numFmtId="166" fontId="21" fillId="7" borderId="36" xfId="10" applyNumberFormat="1" applyFont="1" applyFill="1" applyBorder="1"/>
    <xf numFmtId="166" fontId="21" fillId="7" borderId="13" xfId="2" applyNumberFormat="1" applyFont="1" applyFill="1" applyBorder="1"/>
    <xf numFmtId="166" fontId="21" fillId="8" borderId="13" xfId="2" applyNumberFormat="1" applyFont="1" applyFill="1" applyBorder="1"/>
    <xf numFmtId="166" fontId="0" fillId="8" borderId="13" xfId="0" applyNumberFormat="1" applyFill="1" applyBorder="1"/>
    <xf numFmtId="4" fontId="21" fillId="8" borderId="13" xfId="2" applyNumberFormat="1" applyFont="1" applyFill="1" applyBorder="1"/>
    <xf numFmtId="4" fontId="21" fillId="8" borderId="38" xfId="10" applyNumberFormat="1" applyFont="1" applyFill="1" applyBorder="1"/>
    <xf numFmtId="166" fontId="0" fillId="8" borderId="33" xfId="0" applyNumberFormat="1" applyFill="1" applyBorder="1"/>
    <xf numFmtId="4" fontId="21" fillId="0" borderId="0" xfId="2" applyNumberFormat="1" applyFon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9" xfId="0" applyNumberFormat="1" applyFill="1" applyBorder="1"/>
    <xf numFmtId="166" fontId="0" fillId="9" borderId="35" xfId="0" applyNumberFormat="1" applyFont="1" applyFill="1" applyBorder="1" applyAlignment="1">
      <alignment horizontal="center"/>
    </xf>
    <xf numFmtId="4" fontId="21" fillId="7" borderId="15" xfId="10" applyNumberFormat="1" applyFont="1" applyFill="1" applyBorder="1"/>
    <xf numFmtId="4" fontId="21" fillId="8" borderId="15" xfId="10" applyNumberFormat="1" applyFont="1" applyFill="1" applyBorder="1"/>
    <xf numFmtId="166" fontId="0" fillId="8" borderId="15" xfId="0" applyNumberFormat="1" applyFill="1" applyBorder="1"/>
    <xf numFmtId="166" fontId="0" fillId="9" borderId="27" xfId="0" applyNumberFormat="1" applyFont="1" applyFill="1" applyBorder="1" applyAlignment="1">
      <alignment horizontal="center"/>
    </xf>
    <xf numFmtId="4" fontId="21" fillId="7" borderId="27" xfId="10" applyNumberFormat="1" applyFont="1" applyFill="1" applyBorder="1"/>
    <xf numFmtId="4" fontId="21" fillId="8" borderId="27" xfId="10" applyNumberFormat="1" applyFont="1" applyFill="1" applyBorder="1"/>
    <xf numFmtId="166" fontId="21" fillId="7" borderId="15" xfId="2" applyNumberFormat="1" applyFont="1" applyFill="1" applyBorder="1"/>
    <xf numFmtId="4" fontId="21" fillId="8" borderId="15" xfId="2" applyNumberFormat="1" applyFont="1" applyFill="1" applyBorder="1"/>
    <xf numFmtId="166" fontId="21" fillId="7" borderId="27" xfId="2" applyNumberFormat="1" applyFont="1" applyFill="1" applyBorder="1"/>
    <xf numFmtId="4" fontId="21" fillId="8" borderId="27" xfId="2" applyNumberFormat="1" applyFon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ont="1" applyFill="1" applyBorder="1" applyAlignment="1">
      <alignment horizontal="center"/>
    </xf>
    <xf numFmtId="166" fontId="21" fillId="8" borderId="15" xfId="2" applyNumberFormat="1" applyFont="1" applyFill="1" applyBorder="1"/>
    <xf numFmtId="43" fontId="21" fillId="7" borderId="15" xfId="2" applyFont="1" applyFill="1" applyBorder="1"/>
    <xf numFmtId="43" fontId="21" fillId="7" borderId="17" xfId="2" applyFont="1" applyFill="1" applyBorder="1"/>
    <xf numFmtId="166" fontId="21" fillId="8" borderId="17" xfId="2" applyNumberFormat="1" applyFont="1" applyFill="1" applyBorder="1"/>
    <xf numFmtId="166" fontId="21" fillId="9" borderId="27" xfId="2" applyNumberFormat="1" applyFont="1" applyFill="1" applyBorder="1"/>
    <xf numFmtId="166" fontId="21" fillId="8" borderId="27" xfId="2" applyNumberFormat="1" applyFon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on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ont="1" applyFill="1" applyBorder="1"/>
    <xf numFmtId="44" fontId="0" fillId="9" borderId="35" xfId="0" applyNumberFormat="1" applyFont="1" applyFill="1" applyBorder="1"/>
    <xf numFmtId="166" fontId="21" fillId="7" borderId="35" xfId="10" applyNumberFormat="1" applyFont="1" applyFill="1" applyBorder="1"/>
    <xf numFmtId="166" fontId="0" fillId="7" borderId="35" xfId="0" applyNumberFormat="1" applyFill="1" applyBorder="1"/>
    <xf numFmtId="166" fontId="21" fillId="8" borderId="35" xfId="10" applyNumberFormat="1" applyFont="1" applyFill="1" applyBorder="1"/>
    <xf numFmtId="2" fontId="0" fillId="8" borderId="15" xfId="0" applyNumberFormat="1" applyFill="1" applyBorder="1"/>
    <xf numFmtId="7" fontId="21" fillId="7" borderId="15" xfId="2" applyNumberFormat="1" applyFont="1" applyFill="1" applyBorder="1"/>
    <xf numFmtId="4" fontId="21" fillId="8" borderId="13" xfId="10" applyNumberFormat="1" applyFont="1" applyFill="1" applyBorder="1"/>
    <xf numFmtId="0" fontId="0" fillId="0" borderId="14" xfId="0" applyBorder="1"/>
    <xf numFmtId="0" fontId="0" fillId="0" borderId="16" xfId="0" applyBorder="1"/>
    <xf numFmtId="7" fontId="21" fillId="7" borderId="17" xfId="2" applyNumberFormat="1" applyFont="1" applyFill="1" applyBorder="1"/>
    <xf numFmtId="4" fontId="21" fillId="8" borderId="17" xfId="2" applyNumberFormat="1" applyFont="1" applyFill="1" applyBorder="1"/>
    <xf numFmtId="2" fontId="0" fillId="8" borderId="17" xfId="0" applyNumberFormat="1" applyFill="1" applyBorder="1"/>
    <xf numFmtId="0" fontId="0" fillId="0" borderId="18"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2" fontId="21" fillId="7" borderId="15" xfId="2" applyNumberFormat="1" applyFont="1" applyFill="1" applyBorder="1"/>
    <xf numFmtId="39" fontId="21" fillId="7" borderId="15" xfId="2" applyNumberFormat="1" applyFont="1" applyFill="1" applyBorder="1"/>
    <xf numFmtId="4" fontId="21" fillId="7" borderId="13" xfId="10" applyNumberFormat="1" applyFont="1" applyFill="1" applyBorder="1"/>
    <xf numFmtId="0" fontId="0" fillId="9" borderId="17" xfId="0" applyNumberFormat="1" applyFont="1" applyFill="1" applyBorder="1" applyAlignment="1">
      <alignment horizontal="center"/>
    </xf>
    <xf numFmtId="2" fontId="21" fillId="7" borderId="17" xfId="2"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32" fillId="0" borderId="0" xfId="0" applyFont="1"/>
    <xf numFmtId="0" fontId="33" fillId="0" borderId="15" xfId="8" applyFont="1" applyFill="1" applyBorder="1" applyAlignment="1" applyProtection="1">
      <alignment horizontal="center" vertical="center"/>
      <protection locked="0"/>
    </xf>
    <xf numFmtId="0" fontId="33" fillId="0" borderId="17" xfId="8" applyFont="1" applyFill="1" applyBorder="1" applyAlignment="1" applyProtection="1">
      <alignment horizontal="center" vertical="center"/>
      <protection locked="0"/>
    </xf>
    <xf numFmtId="14" fontId="33" fillId="0" borderId="15" xfId="8" applyNumberFormat="1" applyFont="1" applyFill="1" applyBorder="1" applyAlignment="1" applyProtection="1">
      <alignment horizontal="center" vertical="center"/>
      <protection locked="0"/>
    </xf>
    <xf numFmtId="0" fontId="35" fillId="15" borderId="15" xfId="8" applyFont="1" applyFill="1" applyBorder="1" applyAlignment="1" applyProtection="1">
      <alignment horizontal="center" vertical="center"/>
      <protection locked="0"/>
    </xf>
    <xf numFmtId="0" fontId="33" fillId="15" borderId="15" xfId="8" applyFont="1" applyFill="1" applyBorder="1" applyAlignment="1" applyProtection="1">
      <alignment horizontal="center" vertical="center"/>
      <protection locked="0"/>
    </xf>
    <xf numFmtId="0" fontId="33" fillId="15" borderId="17" xfId="8" applyFont="1" applyFill="1" applyBorder="1" applyAlignment="1" applyProtection="1">
      <alignment horizontal="center" vertical="center"/>
      <protection locked="0"/>
    </xf>
    <xf numFmtId="16" fontId="34" fillId="15" borderId="15" xfId="8" applyNumberFormat="1"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13" fillId="15" borderId="15" xfId="8" applyFont="1" applyFill="1" applyBorder="1" applyAlignment="1" applyProtection="1">
      <alignment horizontal="center" vertical="center"/>
      <protection locked="0"/>
    </xf>
    <xf numFmtId="0" fontId="6" fillId="15" borderId="17" xfId="8" applyFill="1" applyBorder="1" applyAlignment="1" applyProtection="1">
      <alignment horizontal="center" vertical="center"/>
      <protection locked="0"/>
    </xf>
    <xf numFmtId="0" fontId="13" fillId="15" borderId="17" xfId="8" applyFont="1" applyFill="1" applyBorder="1" applyAlignment="1" applyProtection="1">
      <alignment horizontal="center" vertical="center"/>
      <protection locked="0"/>
    </xf>
    <xf numFmtId="0" fontId="6" fillId="15" borderId="17" xfId="8" applyFont="1" applyFill="1" applyBorder="1" applyAlignment="1" applyProtection="1">
      <alignment horizontal="center" vertical="center"/>
      <protection locked="0"/>
    </xf>
    <xf numFmtId="0" fontId="6" fillId="15" borderId="15" xfId="8" applyFont="1" applyFill="1" applyBorder="1" applyAlignment="1" applyProtection="1">
      <alignment horizontal="center" vertical="center"/>
      <protection locked="0"/>
    </xf>
    <xf numFmtId="166" fontId="0" fillId="17" borderId="15" xfId="0" applyNumberFormat="1" applyFont="1" applyFill="1" applyBorder="1"/>
    <xf numFmtId="0" fontId="0" fillId="17" borderId="15" xfId="0" applyFont="1" applyFill="1" applyBorder="1"/>
    <xf numFmtId="0" fontId="0" fillId="17" borderId="17" xfId="0" applyFont="1" applyFill="1" applyBorder="1"/>
    <xf numFmtId="44" fontId="21" fillId="17" borderId="15" xfId="10" applyFont="1" applyFill="1" applyBorder="1"/>
    <xf numFmtId="166" fontId="21" fillId="17" borderId="17" xfId="2" applyNumberFormat="1" applyFont="1" applyFill="1" applyBorder="1"/>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0" fontId="6" fillId="0" borderId="58" xfId="7" applyFont="1" applyFill="1" applyBorder="1" applyAlignment="1">
      <alignment horizontal="left"/>
    </xf>
    <xf numFmtId="0" fontId="6" fillId="0" borderId="49" xfId="7" applyFont="1" applyFill="1" applyBorder="1" applyAlignment="1">
      <alignment horizontal="left"/>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10" borderId="47" xfId="7" applyNumberFormat="1" applyFont="1" applyFill="1" applyBorder="1" applyAlignment="1" applyProtection="1">
      <alignment horizontal="center" vertical="center" wrapText="1"/>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49" xfId="7" applyNumberFormat="1" applyFont="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left"/>
    </xf>
    <xf numFmtId="0" fontId="6" fillId="0" borderId="63" xfId="7" applyFont="1" applyFill="1" applyBorder="1" applyAlignment="1">
      <alignment horizontal="left"/>
    </xf>
    <xf numFmtId="166" fontId="11" fillId="0" borderId="63" xfId="7" applyNumberFormat="1" applyFont="1" applyFill="1" applyBorder="1" applyAlignment="1" applyProtection="1">
      <alignment horizontal="center" vertical="center" wrapText="1"/>
      <protection locked="0"/>
    </xf>
    <xf numFmtId="166" fontId="11" fillId="0" borderId="64"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3" borderId="50" xfId="7" applyNumberFormat="1" applyFont="1" applyFill="1" applyBorder="1" applyAlignment="1" applyProtection="1">
      <alignment horizontal="center" vertical="center" wrapText="1"/>
      <protection locked="0"/>
    </xf>
    <xf numFmtId="166" fontId="11" fillId="0" borderId="49" xfId="7" applyNumberFormat="1" applyFont="1" applyFill="1" applyBorder="1" applyAlignment="1" applyProtection="1">
      <alignment horizontal="center" vertical="center" wrapText="1"/>
      <protection locked="0"/>
    </xf>
    <xf numFmtId="166" fontId="11" fillId="0" borderId="50"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166" fontId="11" fillId="3" borderId="64" xfId="7" applyNumberFormat="1" applyFont="1" applyFill="1" applyBorder="1" applyAlignment="1" applyProtection="1">
      <alignment horizontal="center" vertical="center" wrapText="1"/>
      <protection locked="0"/>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66" fontId="15" fillId="0" borderId="66" xfId="7" applyNumberFormat="1" applyFont="1" applyFill="1" applyBorder="1" applyAlignment="1" applyProtection="1">
      <alignment horizontal="center" vertical="center"/>
    </xf>
    <xf numFmtId="166" fontId="15" fillId="0" borderId="73" xfId="7" applyNumberFormat="1" applyFont="1" applyFill="1" applyBorder="1" applyAlignment="1" applyProtection="1">
      <alignment horizontal="center" vertical="center"/>
    </xf>
    <xf numFmtId="166" fontId="15" fillId="0" borderId="61" xfId="7" applyNumberFormat="1" applyFont="1" applyFill="1" applyBorder="1" applyAlignment="1" applyProtection="1">
      <alignment horizontal="center" vertical="center"/>
    </xf>
    <xf numFmtId="166" fontId="15" fillId="0" borderId="49" xfId="7" applyNumberFormat="1" applyFont="1" applyFill="1" applyBorder="1" applyAlignment="1" applyProtection="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9" fillId="2" borderId="57" xfId="7" applyFont="1" applyFill="1" applyBorder="1" applyAlignment="1">
      <alignment horizontal="center" vertical="center"/>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50"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7" fontId="15" fillId="0" borderId="67" xfId="7" applyNumberFormat="1" applyFont="1" applyFill="1" applyBorder="1" applyAlignment="1" applyProtection="1">
      <alignment horizontal="center" vertical="center"/>
    </xf>
    <xf numFmtId="7" fontId="15" fillId="0" borderId="50"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8" fontId="15" fillId="0" borderId="49"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6" fontId="16" fillId="3" borderId="61" xfId="7" applyNumberFormat="1" applyFont="1" applyFill="1" applyBorder="1" applyAlignment="1" applyProtection="1">
      <alignment horizontal="center" vertical="center"/>
    </xf>
    <xf numFmtId="166" fontId="16" fillId="3" borderId="50" xfId="7" applyNumberFormat="1" applyFont="1" applyFill="1" applyBorder="1" applyAlignment="1" applyProtection="1">
      <alignment horizontal="center" vertical="center"/>
    </xf>
    <xf numFmtId="0" fontId="6" fillId="0" borderId="25" xfId="7" applyFont="1" applyBorder="1" applyAlignment="1">
      <alignment horizontal="center"/>
    </xf>
    <xf numFmtId="0" fontId="6" fillId="0" borderId="1" xfId="7" applyFont="1" applyBorder="1" applyAlignment="1">
      <alignment horizontal="center"/>
    </xf>
    <xf numFmtId="0" fontId="7" fillId="0" borderId="81" xfId="7" applyFont="1" applyBorder="1" applyAlignment="1">
      <alignment horizontal="center" vertical="center" wrapText="1"/>
    </xf>
    <xf numFmtId="0" fontId="7" fillId="0" borderId="82" xfId="7" applyFont="1" applyBorder="1" applyAlignment="1">
      <alignment horizontal="center" vertical="center" wrapText="1"/>
    </xf>
    <xf numFmtId="0" fontId="7" fillId="2" borderId="83" xfId="7" applyFont="1" applyFill="1" applyBorder="1" applyAlignment="1">
      <alignment horizontal="left"/>
    </xf>
    <xf numFmtId="0" fontId="7" fillId="2" borderId="79" xfId="7" applyFont="1" applyFill="1" applyBorder="1" applyAlignment="1">
      <alignment horizontal="left"/>
    </xf>
    <xf numFmtId="0" fontId="9" fillId="2" borderId="79" xfId="7" applyFont="1" applyFill="1" applyBorder="1" applyAlignment="1">
      <alignment horizontal="center" vertical="center"/>
    </xf>
    <xf numFmtId="0" fontId="9" fillId="2" borderId="79" xfId="7" applyFont="1" applyFill="1" applyBorder="1" applyAlignment="1">
      <alignment horizontal="center" vertical="center" wrapText="1"/>
    </xf>
    <xf numFmtId="0" fontId="9" fillId="2" borderId="84" xfId="7" applyFont="1" applyFill="1" applyBorder="1" applyAlignment="1">
      <alignment horizontal="center" vertical="center" wrapText="1"/>
    </xf>
    <xf numFmtId="0" fontId="10" fillId="0" borderId="85"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8" xfId="7" applyFont="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9" fillId="2" borderId="80" xfId="7" applyFont="1" applyFill="1" applyBorder="1" applyAlignment="1">
      <alignment horizontal="center" vertical="center"/>
    </xf>
    <xf numFmtId="0" fontId="6" fillId="0" borderId="86" xfId="7" applyFont="1" applyFill="1" applyBorder="1" applyAlignment="1">
      <alignment horizontal="left"/>
    </xf>
    <xf numFmtId="0" fontId="6" fillId="0" borderId="73" xfId="7" applyFont="1" applyFill="1" applyBorder="1" applyAlignment="1">
      <alignment horizontal="left"/>
    </xf>
    <xf numFmtId="3" fontId="10" fillId="0" borderId="87" xfId="7" applyNumberFormat="1" applyFont="1" applyFill="1" applyBorder="1" applyAlignment="1" applyProtection="1">
      <alignment horizontal="center" vertical="center" wrapText="1"/>
      <protection locked="0"/>
    </xf>
    <xf numFmtId="3" fontId="10" fillId="0" borderId="88" xfId="7" applyNumberFormat="1" applyFont="1" applyFill="1" applyBorder="1" applyAlignment="1" applyProtection="1">
      <alignment horizontal="center" vertical="center" wrapText="1"/>
      <protection locked="0"/>
    </xf>
    <xf numFmtId="3" fontId="10" fillId="0" borderId="73" xfId="7" applyNumberFormat="1" applyFont="1" applyFill="1" applyBorder="1" applyAlignment="1" applyProtection="1">
      <alignment horizontal="center" vertical="center" wrapText="1"/>
      <protection locked="0"/>
    </xf>
    <xf numFmtId="3" fontId="11" fillId="10" borderId="73" xfId="7" applyNumberFormat="1" applyFont="1" applyFill="1" applyBorder="1" applyAlignment="1" applyProtection="1">
      <alignment horizontal="center" vertical="center" wrapText="1"/>
      <protection locked="0"/>
    </xf>
    <xf numFmtId="3" fontId="11" fillId="10" borderId="67" xfId="7" applyNumberFormat="1" applyFont="1" applyFill="1" applyBorder="1" applyAlignment="1" applyProtection="1">
      <alignment horizontal="center" vertical="center" wrapText="1"/>
      <protection locked="0"/>
    </xf>
    <xf numFmtId="0" fontId="6" fillId="0" borderId="86" xfId="7" applyFont="1" applyFill="1" applyBorder="1" applyAlignment="1">
      <alignment horizontal="center"/>
    </xf>
    <xf numFmtId="0" fontId="6" fillId="0" borderId="73" xfId="7" applyFont="1" applyFill="1" applyBorder="1" applyAlignment="1">
      <alignment horizontal="center"/>
    </xf>
    <xf numFmtId="3" fontId="10" fillId="0" borderId="73"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1" fontId="9" fillId="2" borderId="79" xfId="7" applyNumberFormat="1" applyFont="1" applyFill="1" applyBorder="1" applyAlignment="1" applyProtection="1">
      <alignment horizontal="center" vertical="center" wrapText="1"/>
      <protection locked="0"/>
    </xf>
    <xf numFmtId="1" fontId="9" fillId="2" borderId="84" xfId="7" applyNumberFormat="1" applyFont="1" applyFill="1" applyBorder="1" applyAlignment="1" applyProtection="1">
      <alignment horizontal="center" vertical="center" wrapText="1"/>
      <protection locked="0"/>
    </xf>
    <xf numFmtId="0" fontId="10" fillId="0" borderId="86"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87"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3"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0" fontId="10" fillId="0" borderId="77" xfId="7" applyFont="1" applyFill="1" applyBorder="1" applyAlignment="1" applyProtection="1">
      <alignment horizontal="center" vertical="center" wrapText="1"/>
      <protection hidden="1"/>
    </xf>
    <xf numFmtId="3" fontId="10" fillId="0" borderId="89" xfId="7" applyNumberFormat="1" applyFont="1" applyBorder="1" applyAlignment="1" applyProtection="1">
      <alignment horizontal="center" vertical="center" wrapText="1"/>
      <protection locked="0"/>
    </xf>
    <xf numFmtId="3" fontId="10" fillId="0" borderId="91" xfId="7" applyNumberFormat="1" applyFont="1" applyBorder="1" applyAlignment="1" applyProtection="1">
      <alignment horizontal="center" vertical="center" wrapText="1"/>
      <protection locked="0"/>
    </xf>
    <xf numFmtId="3" fontId="10" fillId="0" borderId="77" xfId="7" applyNumberFormat="1" applyFont="1" applyFill="1" applyBorder="1" applyAlignment="1" applyProtection="1">
      <alignment horizontal="center" vertical="center" wrapText="1"/>
      <protection locked="0"/>
    </xf>
    <xf numFmtId="3" fontId="10" fillId="0" borderId="78" xfId="7" applyNumberFormat="1" applyFont="1" applyFill="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3" xfId="7" applyFont="1" applyFill="1" applyBorder="1" applyAlignment="1">
      <alignment horizontal="center" vertical="center"/>
    </xf>
    <xf numFmtId="0" fontId="9" fillId="2" borderId="94" xfId="7" applyFont="1" applyFill="1" applyBorder="1" applyAlignment="1">
      <alignment horizontal="center" vertic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3" borderId="97" xfId="7" applyFont="1" applyFill="1" applyBorder="1" applyAlignment="1">
      <alignment horizontal="center"/>
    </xf>
    <xf numFmtId="0" fontId="7" fillId="2" borderId="86"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10" borderId="73" xfId="7" applyNumberFormat="1" applyFont="1" applyFill="1" applyBorder="1" applyAlignment="1" applyProtection="1">
      <alignment horizontal="center" vertical="center" wrapText="1"/>
      <protection locked="0"/>
    </xf>
    <xf numFmtId="3" fontId="10" fillId="10" borderId="67"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center"/>
    </xf>
    <xf numFmtId="0" fontId="6" fillId="0" borderId="49" xfId="7" applyFont="1" applyFill="1" applyBorder="1" applyAlignment="1">
      <alignment horizontal="center"/>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1" fontId="9" fillId="2" borderId="98" xfId="7" applyNumberFormat="1" applyFont="1" applyFill="1" applyBorder="1" applyAlignment="1" applyProtection="1">
      <alignment horizontal="center" vertical="center" wrapText="1"/>
      <protection locked="0"/>
    </xf>
    <xf numFmtId="0" fontId="6" fillId="0" borderId="60" xfId="7" applyFont="1" applyFill="1" applyBorder="1" applyAlignment="1">
      <alignment horizontal="center"/>
    </xf>
    <xf numFmtId="0" fontId="6" fillId="0" borderId="100" xfId="7" applyFont="1" applyFill="1" applyBorder="1" applyAlignment="1">
      <alignment horizontal="center"/>
    </xf>
    <xf numFmtId="0" fontId="6" fillId="0" borderId="87" xfId="7" applyFont="1" applyFill="1" applyBorder="1" applyAlignment="1">
      <alignment horizontal="center"/>
    </xf>
    <xf numFmtId="0" fontId="6" fillId="0" borderId="99" xfId="7" applyFont="1" applyFill="1" applyBorder="1" applyAlignment="1">
      <alignment horizontal="center"/>
    </xf>
    <xf numFmtId="0" fontId="6" fillId="0" borderId="77" xfId="7" applyFont="1" applyFill="1" applyBorder="1" applyAlignment="1">
      <alignment horizontal="center"/>
    </xf>
    <xf numFmtId="0" fontId="6" fillId="0" borderId="89" xfId="7" applyFont="1" applyFill="1" applyBorder="1" applyAlignment="1">
      <alignment horizontal="center"/>
    </xf>
    <xf numFmtId="0" fontId="6" fillId="0" borderId="90" xfId="7" applyFont="1" applyFill="1" applyBorder="1" applyAlignment="1">
      <alignment horizontal="center"/>
    </xf>
    <xf numFmtId="4" fontId="6" fillId="10" borderId="92" xfId="7" applyNumberFormat="1" applyFont="1" applyFill="1" applyBorder="1" applyAlignment="1">
      <alignment horizontal="center"/>
    </xf>
    <xf numFmtId="0" fontId="6" fillId="10" borderId="101" xfId="7" applyFont="1" applyFill="1" applyBorder="1" applyAlignment="1">
      <alignment horizontal="center"/>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9" fillId="2" borderId="15" xfId="7" applyFont="1" applyFill="1" applyBorder="1" applyAlignment="1">
      <alignment horizontal="center" vertical="center"/>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2" borderId="16" xfId="7" applyFont="1" applyFill="1" applyBorder="1" applyAlignment="1">
      <alignment horizontal="center" vertical="center"/>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21" xfId="7" applyFont="1" applyFill="1" applyBorder="1" applyAlignment="1" applyProtection="1">
      <alignment horizontal="left" vertical="center"/>
      <protection hidden="1"/>
    </xf>
    <xf numFmtId="0" fontId="10" fillId="0" borderId="15" xfId="7" applyFont="1" applyFill="1" applyBorder="1" applyAlignment="1" applyProtection="1">
      <alignment horizontal="left"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lignment horizontal="center"/>
    </xf>
    <xf numFmtId="0" fontId="7" fillId="2" borderId="15" xfId="7" applyFont="1" applyFill="1" applyBorder="1" applyAlignment="1">
      <alignment horizontal="center"/>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166" fontId="9" fillId="0" borderId="7" xfId="7" applyNumberFormat="1" applyFont="1" applyFill="1" applyBorder="1" applyAlignment="1" applyProtection="1">
      <alignment horizontal="center" vertical="center"/>
      <protection locked="0"/>
    </xf>
    <xf numFmtId="166" fontId="9" fillId="0" borderId="102" xfId="7" applyNumberFormat="1" applyFont="1" applyFill="1" applyBorder="1" applyAlignment="1" applyProtection="1">
      <alignment horizontal="center" vertical="center"/>
      <protection locked="0"/>
    </xf>
    <xf numFmtId="166" fontId="9" fillId="0" borderId="15" xfId="7" applyNumberFormat="1" applyFont="1" applyFill="1" applyBorder="1" applyAlignment="1" applyProtection="1">
      <alignment horizontal="center" vertical="center"/>
      <protection locked="0"/>
    </xf>
    <xf numFmtId="166" fontId="9" fillId="0" borderId="16" xfId="7" applyNumberFormat="1" applyFont="1" applyFill="1" applyBorder="1" applyAlignment="1" applyProtection="1">
      <alignment horizontal="center" vertical="center"/>
      <protection locked="0"/>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101" xfId="7" applyNumberFormat="1" applyFont="1" applyFill="1" applyBorder="1" applyAlignment="1" applyProtection="1">
      <alignment horizontal="center" vertical="center"/>
      <protection locked="0"/>
    </xf>
    <xf numFmtId="166" fontId="9" fillId="0" borderId="17" xfId="7" applyNumberFormat="1" applyFont="1" applyFill="1" applyBorder="1" applyAlignment="1" applyProtection="1">
      <alignment horizontal="center" vertical="center"/>
      <protection locked="0"/>
    </xf>
    <xf numFmtId="166" fontId="9" fillId="0"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6" fillId="3" borderId="15"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5" fillId="0" borderId="81" xfId="7" applyNumberFormat="1" applyFont="1" applyFill="1" applyBorder="1" applyAlignment="1" applyProtection="1">
      <alignment horizontal="center" vertical="center"/>
    </xf>
    <xf numFmtId="166" fontId="15" fillId="0" borderId="43" xfId="7" applyNumberFormat="1" applyFont="1" applyFill="1" applyBorder="1" applyAlignment="1" applyProtection="1">
      <alignment horizontal="center" vertical="center"/>
    </xf>
    <xf numFmtId="166" fontId="15" fillId="0" borderId="103"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4" xfId="7" applyNumberFormat="1" applyFont="1" applyFill="1" applyBorder="1" applyAlignment="1" applyProtection="1">
      <alignment horizontal="center" vertical="center"/>
    </xf>
    <xf numFmtId="166" fontId="15" fillId="0" borderId="105" xfId="7" applyNumberFormat="1" applyFont="1" applyFill="1" applyBorder="1" applyAlignment="1" applyProtection="1">
      <alignment horizontal="center" vertical="center"/>
    </xf>
    <xf numFmtId="166" fontId="16" fillId="3" borderId="81" xfId="7" applyNumberFormat="1" applyFont="1" applyFill="1" applyBorder="1" applyAlignment="1" applyProtection="1">
      <alignment horizontal="center" vertical="center"/>
    </xf>
    <xf numFmtId="166" fontId="16" fillId="3" borderId="43" xfId="7" applyNumberFormat="1" applyFont="1" applyFill="1" applyBorder="1" applyAlignment="1" applyProtection="1">
      <alignment horizontal="center" vertical="center"/>
    </xf>
    <xf numFmtId="166" fontId="16" fillId="3" borderId="103"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4" xfId="7" applyNumberFormat="1" applyFont="1" applyFill="1" applyBorder="1" applyAlignment="1" applyProtection="1">
      <alignment horizontal="center" vertical="center"/>
    </xf>
    <xf numFmtId="166" fontId="16" fillId="3" borderId="105"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1" xfId="7" applyNumberFormat="1" applyFont="1" applyFill="1" applyBorder="1" applyAlignment="1" applyProtection="1">
      <alignment horizontal="center" vertical="center"/>
    </xf>
    <xf numFmtId="10" fontId="16" fillId="3" borderId="82"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10" fontId="16" fillId="3" borderId="106" xfId="7" applyNumberFormat="1" applyFont="1" applyFill="1" applyBorder="1" applyAlignment="1" applyProtection="1">
      <alignment horizontal="center" vertical="center"/>
    </xf>
    <xf numFmtId="10" fontId="16" fillId="3" borderId="104" xfId="7" applyNumberFormat="1" applyFont="1" applyFill="1" applyBorder="1" applyAlignment="1" applyProtection="1">
      <alignment horizontal="center" vertical="center"/>
    </xf>
    <xf numFmtId="10" fontId="16" fillId="3" borderId="107" xfId="7" applyNumberFormat="1" applyFont="1" applyFill="1" applyBorder="1" applyAlignment="1" applyProtection="1">
      <alignment horizontal="center" vertical="center"/>
    </xf>
    <xf numFmtId="0" fontId="24" fillId="0" borderId="52" xfId="0" applyFont="1" applyBorder="1" applyAlignment="1">
      <alignment horizontal="center" vertical="center"/>
    </xf>
    <xf numFmtId="0" fontId="24" fillId="0" borderId="108" xfId="0" applyFon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12" xfId="0" applyBorder="1" applyAlignment="1">
      <alignment horizontal="center" vertical="center"/>
    </xf>
    <xf numFmtId="0" fontId="0" fillId="0" borderId="109"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horizontal="left" wrapText="1"/>
    </xf>
    <xf numFmtId="0" fontId="0" fillId="0" borderId="109" xfId="0" applyBorder="1" applyAlignment="1">
      <alignment horizontal="center" vertical="center"/>
    </xf>
    <xf numFmtId="0" fontId="0" fillId="0" borderId="109" xfId="0" applyBorder="1" applyAlignment="1">
      <alignment horizontal="left" vertical="center" wrapText="1"/>
    </xf>
    <xf numFmtId="0" fontId="0" fillId="0" borderId="15" xfId="0" applyBorder="1" applyAlignment="1">
      <alignment vertical="center"/>
    </xf>
    <xf numFmtId="0" fontId="7" fillId="2" borderId="81" xfId="8" applyFont="1" applyFill="1" applyBorder="1" applyAlignment="1" applyProtection="1">
      <alignment horizontal="center" vertical="center" wrapText="1"/>
    </xf>
    <xf numFmtId="0" fontId="7" fillId="2" borderId="82"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7" fillId="2" borderId="106"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7" xfId="8" applyFont="1" applyFill="1" applyBorder="1" applyAlignment="1" applyProtection="1">
      <alignment horizontal="center" vertical="center" wrapText="1"/>
    </xf>
    <xf numFmtId="0" fontId="6" fillId="0" borderId="8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2"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6"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10"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2" borderId="25" xfId="8" applyFont="1" applyFill="1" applyBorder="1" applyAlignment="1" applyProtection="1">
      <alignment horizontal="center" vertical="center"/>
    </xf>
    <xf numFmtId="0" fontId="6" fillId="2" borderId="1"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7" fillId="3" borderId="25" xfId="8" applyFont="1" applyFill="1" applyBorder="1" applyAlignment="1" applyProtection="1">
      <alignment horizontal="center"/>
    </xf>
    <xf numFmtId="0" fontId="7" fillId="3" borderId="1" xfId="8" applyFont="1" applyFill="1" applyBorder="1" applyAlignment="1" applyProtection="1">
      <alignment horizontal="center"/>
    </xf>
    <xf numFmtId="0" fontId="7" fillId="3" borderId="2" xfId="8" applyFont="1" applyFill="1" applyBorder="1" applyAlignment="1" applyProtection="1">
      <alignment horizontal="center"/>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25" xfId="8" applyFont="1" applyFill="1" applyBorder="1" applyAlignment="1" applyProtection="1">
      <alignment horizontal="center" vertical="center" wrapText="1"/>
    </xf>
    <xf numFmtId="0" fontId="11" fillId="13" borderId="1" xfId="8" applyFont="1" applyFill="1" applyBorder="1" applyAlignment="1" applyProtection="1">
      <alignment horizontal="center" vertical="center" wrapText="1"/>
    </xf>
    <xf numFmtId="0" fontId="11" fillId="13" borderId="2"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0" fillId="2" borderId="81"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2" xfId="8" applyFont="1" applyFill="1" applyBorder="1" applyAlignment="1" applyProtection="1">
      <alignment horizontal="center" vertical="center"/>
    </xf>
    <xf numFmtId="0" fontId="10" fillId="2" borderId="104" xfId="8" applyFont="1" applyFill="1" applyBorder="1" applyAlignment="1" applyProtection="1">
      <alignment horizontal="center" vertical="center"/>
    </xf>
    <xf numFmtId="0" fontId="10" fillId="2" borderId="110"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81" xfId="8" applyFont="1" applyFill="1" applyBorder="1" applyAlignment="1" applyProtection="1">
      <alignment horizontal="center" vertical="center" wrapText="1"/>
    </xf>
    <xf numFmtId="0" fontId="11" fillId="13" borderId="42" xfId="8" applyFont="1" applyFill="1" applyBorder="1" applyAlignment="1" applyProtection="1">
      <alignment horizontal="center" vertical="center" wrapText="1"/>
    </xf>
    <xf numFmtId="0" fontId="11" fillId="13" borderId="82" xfId="8" applyFont="1" applyFill="1" applyBorder="1" applyAlignment="1" applyProtection="1">
      <alignment horizontal="center" vertical="center" wrapText="1"/>
    </xf>
    <xf numFmtId="0" fontId="11" fillId="13" borderId="104" xfId="8" applyFont="1" applyFill="1" applyBorder="1" applyAlignment="1" applyProtection="1">
      <alignment horizontal="center" vertical="center" wrapText="1"/>
    </xf>
    <xf numFmtId="0" fontId="11" fillId="13" borderId="110" xfId="8" applyFont="1" applyFill="1" applyBorder="1" applyAlignment="1" applyProtection="1">
      <alignment horizontal="center" vertical="center" wrapText="1"/>
    </xf>
    <xf numFmtId="0" fontId="11" fillId="13" borderId="107" xfId="8" applyFont="1" applyFill="1" applyBorder="1" applyAlignment="1" applyProtection="1">
      <alignment horizontal="center" vertical="center" wrapText="1"/>
    </xf>
    <xf numFmtId="0" fontId="10" fillId="12" borderId="81" xfId="8" applyFont="1" applyFill="1" applyBorder="1" applyAlignment="1" applyProtection="1">
      <alignment horizontal="center" vertical="center"/>
      <protection locked="0"/>
    </xf>
    <xf numFmtId="0" fontId="10" fillId="12" borderId="42" xfId="8" applyFont="1" applyFill="1" applyBorder="1" applyAlignment="1" applyProtection="1">
      <alignment horizontal="center" vertical="center"/>
      <protection locked="0"/>
    </xf>
    <xf numFmtId="0" fontId="10" fillId="12" borderId="82" xfId="8" applyFont="1" applyFill="1" applyBorder="1" applyAlignment="1" applyProtection="1">
      <alignment horizontal="center" vertical="center"/>
      <protection locked="0"/>
    </xf>
    <xf numFmtId="0" fontId="10" fillId="12" borderId="104"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7"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2"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3" fillId="4" borderId="25" xfId="7" applyFont="1" applyFill="1" applyBorder="1" applyAlignment="1">
      <alignment horizontal="center" vertical="center" wrapText="1"/>
    </xf>
    <xf numFmtId="0" fontId="3" fillId="4" borderId="1" xfId="7" applyFont="1" applyFill="1" applyBorder="1" applyAlignment="1">
      <alignment horizontal="center" vertical="center" wrapText="1"/>
    </xf>
    <xf numFmtId="0" fontId="3" fillId="4" borderId="2"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wrapText="1"/>
    </xf>
    <xf numFmtId="0" fontId="6" fillId="2" borderId="2" xfId="8" applyFont="1" applyFill="1" applyBorder="1" applyAlignment="1" applyProtection="1">
      <alignment horizontal="center" vertical="center" wrapText="1"/>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xf>
    <xf numFmtId="9" fontId="9" fillId="14" borderId="25" xfId="8" applyNumberFormat="1" applyFont="1" applyFill="1" applyBorder="1" applyAlignment="1" applyProtection="1">
      <alignment horizontal="center" vertical="center"/>
      <protection locked="0"/>
    </xf>
    <xf numFmtId="0" fontId="9" fillId="14" borderId="2" xfId="8" applyFont="1" applyFill="1" applyBorder="1" applyAlignment="1" applyProtection="1">
      <alignment horizontal="center" vertical="center"/>
      <protection locked="0"/>
    </xf>
    <xf numFmtId="9" fontId="9" fillId="0" borderId="25" xfId="8" applyNumberFormat="1" applyFont="1" applyBorder="1" applyAlignment="1" applyProtection="1">
      <alignment horizontal="center" vertical="center"/>
      <protection locked="0"/>
    </xf>
    <xf numFmtId="9" fontId="9" fillId="0" borderId="2" xfId="8" applyNumberFormat="1" applyFont="1" applyBorder="1" applyAlignment="1" applyProtection="1">
      <alignment horizontal="center" vertical="center"/>
      <protection locked="0"/>
    </xf>
    <xf numFmtId="0" fontId="9" fillId="16" borderId="25" xfId="8" applyFont="1" applyFill="1" applyBorder="1" applyAlignment="1" applyProtection="1">
      <alignment horizontal="left" vertical="center" wrapText="1"/>
      <protection locked="0"/>
    </xf>
    <xf numFmtId="0" fontId="9" fillId="16" borderId="1" xfId="8" applyFont="1" applyFill="1" applyBorder="1" applyAlignment="1" applyProtection="1">
      <alignment horizontal="left" vertical="center" wrapText="1"/>
      <protection locked="0"/>
    </xf>
    <xf numFmtId="0" fontId="9" fillId="16" borderId="2" xfId="8" applyFont="1" applyFill="1" applyBorder="1" applyAlignment="1" applyProtection="1">
      <alignment horizontal="left" vertical="center" wrapText="1"/>
      <protection locked="0"/>
    </xf>
    <xf numFmtId="9" fontId="9" fillId="0" borderId="25" xfId="8" applyNumberFormat="1" applyFont="1" applyBorder="1" applyAlignment="1" applyProtection="1">
      <alignment horizontal="center" vertical="center" wrapText="1"/>
      <protection locked="0"/>
    </xf>
    <xf numFmtId="16" fontId="9" fillId="0" borderId="2" xfId="8" applyNumberFormat="1" applyFont="1" applyBorder="1" applyAlignment="1" applyProtection="1">
      <alignment horizontal="center" vertical="center" wrapText="1"/>
      <protection locked="0"/>
    </xf>
    <xf numFmtId="16" fontId="9" fillId="0" borderId="25"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Fill="1" applyBorder="1" applyAlignment="1" applyProtection="1">
      <alignment horizontal="center" vertical="center"/>
      <protection locked="0"/>
    </xf>
    <xf numFmtId="0" fontId="6" fillId="0" borderId="81" xfId="8" applyBorder="1" applyAlignment="1" applyProtection="1">
      <alignment horizontal="center" vertical="center"/>
    </xf>
    <xf numFmtId="0" fontId="6" fillId="0" borderId="82"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25" xfId="7" applyFill="1" applyBorder="1" applyAlignment="1" applyProtection="1">
      <alignment horizontal="center" vertical="center" wrapText="1"/>
    </xf>
    <xf numFmtId="0" fontId="5" fillId="11" borderId="2" xfId="7" applyFill="1" applyBorder="1" applyAlignment="1" applyProtection="1">
      <alignment horizontal="center" vertical="center" wrapText="1"/>
    </xf>
    <xf numFmtId="0" fontId="5" fillId="4" borderId="25" xfId="7" applyFill="1" applyBorder="1" applyAlignment="1" applyProtection="1">
      <alignment horizontal="center" vertical="center" wrapText="1"/>
    </xf>
    <xf numFmtId="0" fontId="5" fillId="4" borderId="2" xfId="7" applyFill="1" applyBorder="1" applyAlignment="1" applyProtection="1">
      <alignment horizontal="center" vertical="center" wrapText="1"/>
    </xf>
    <xf numFmtId="0" fontId="5" fillId="4" borderId="25" xfId="7" applyFill="1" applyBorder="1" applyAlignment="1" applyProtection="1">
      <alignment horizontal="center" vertical="center"/>
      <protection locked="0"/>
    </xf>
    <xf numFmtId="0" fontId="5" fillId="4" borderId="2"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25" xfId="7" applyFill="1" applyBorder="1" applyAlignment="1" applyProtection="1">
      <alignment horizontal="center" vertical="center"/>
      <protection locked="0"/>
    </xf>
    <xf numFmtId="0" fontId="5" fillId="11" borderId="2"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0" borderId="81"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2" xfId="7" applyBorder="1" applyAlignment="1" applyProtection="1">
      <alignment horizontal="center" vertical="center"/>
      <protection locked="0"/>
    </xf>
    <xf numFmtId="0" fontId="5" fillId="0" borderId="104" xfId="7" applyBorder="1" applyAlignment="1" applyProtection="1">
      <alignment horizontal="center" vertical="center"/>
      <protection locked="0"/>
    </xf>
    <xf numFmtId="0" fontId="5" fillId="0" borderId="110"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4" borderId="81" xfId="7" applyFill="1" applyBorder="1" applyAlignment="1" applyProtection="1">
      <alignment horizontal="center" vertical="center"/>
      <protection locked="0"/>
    </xf>
    <xf numFmtId="0" fontId="5" fillId="4" borderId="82" xfId="7" applyFill="1" applyBorder="1" applyAlignment="1" applyProtection="1">
      <alignment horizontal="center" vertical="center"/>
      <protection locked="0"/>
    </xf>
    <xf numFmtId="0" fontId="5" fillId="4" borderId="104" xfId="7" applyFill="1" applyBorder="1" applyAlignment="1" applyProtection="1">
      <alignment horizontal="center" vertical="center"/>
      <protection locked="0"/>
    </xf>
    <xf numFmtId="0" fontId="5" fillId="4" borderId="107" xfId="7" applyFill="1" applyBorder="1" applyAlignment="1" applyProtection="1">
      <alignment horizontal="center" vertical="center"/>
      <protection locked="0"/>
    </xf>
    <xf numFmtId="0" fontId="5" fillId="4" borderId="15" xfId="7" applyFill="1" applyBorder="1" applyAlignment="1" applyProtection="1">
      <alignment horizontal="center" vertical="center"/>
    </xf>
    <xf numFmtId="0" fontId="3" fillId="0" borderId="81" xfId="7" applyFont="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6" fillId="2" borderId="15" xfId="8" applyFont="1" applyFill="1" applyBorder="1" applyAlignment="1" applyProtection="1">
      <alignment horizontal="center" vertical="center" wrapText="1"/>
    </xf>
    <xf numFmtId="166" fontId="9" fillId="0" borderId="15" xfId="8" applyNumberFormat="1" applyFont="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12" fillId="0" borderId="15" xfId="8" applyFont="1" applyFill="1" applyBorder="1" applyAlignment="1" applyProtection="1">
      <alignment horizontal="center" vertical="center"/>
      <protection locked="0"/>
    </xf>
    <xf numFmtId="0" fontId="7" fillId="3" borderId="25" xfId="8" applyFont="1" applyFill="1" applyBorder="1" applyAlignment="1" applyProtection="1">
      <alignment horizontal="center" vertical="center"/>
    </xf>
    <xf numFmtId="0" fontId="7" fillId="3" borderId="1" xfId="8" applyFont="1" applyFill="1" applyBorder="1" applyAlignment="1" applyProtection="1">
      <alignment horizontal="center" vertical="center"/>
    </xf>
    <xf numFmtId="0" fontId="7" fillId="3" borderId="2" xfId="8" applyFont="1" applyFill="1" applyBorder="1" applyAlignment="1" applyProtection="1">
      <alignment horizontal="center" vertical="center"/>
    </xf>
    <xf numFmtId="0" fontId="10" fillId="0" borderId="15" xfId="8" applyFont="1" applyBorder="1" applyAlignment="1" applyProtection="1">
      <alignment vertical="center" wrapText="1"/>
      <protection locked="0"/>
    </xf>
    <xf numFmtId="0" fontId="9" fillId="0" borderId="81" xfId="8" applyFont="1" applyBorder="1" applyAlignment="1" applyProtection="1">
      <alignment vertical="top" wrapText="1"/>
      <protection locked="0"/>
    </xf>
    <xf numFmtId="0" fontId="19" fillId="4" borderId="15" xfId="7" applyFont="1" applyFill="1" applyBorder="1" applyAlignment="1">
      <alignment horizontal="center" vertical="center" wrapText="1"/>
    </xf>
    <xf numFmtId="0" fontId="14" fillId="0" borderId="25" xfId="8" applyFont="1" applyBorder="1" applyAlignment="1" applyProtection="1">
      <alignment horizontal="center"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15" xfId="7" applyFill="1" applyBorder="1" applyAlignment="1">
      <alignment horizontal="center" vertical="center" wrapText="1"/>
    </xf>
    <xf numFmtId="0" fontId="9" fillId="16" borderId="15" xfId="8" applyFont="1" applyFill="1" applyBorder="1" applyAlignment="1" applyProtection="1">
      <alignment horizontal="center" vertical="center"/>
      <protection locked="0"/>
    </xf>
  </cellXfs>
  <cellStyles count="11">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_OBJ_rev09" xfId="8" xr:uid="{00000000-0005-0000-0000-000008000000}"/>
    <cellStyle name="Valuta" xfId="10" builtinId="4"/>
    <cellStyle name="Währung" xfId="9" xr:uid="{00000000-0005-0000-0000-00000A000000}"/>
  </cellStyles>
  <dxfs count="4">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showWhiteSpace="0" topLeftCell="B1" zoomScaleNormal="100" zoomScaleSheetLayoutView="100" workbookViewId="0">
      <selection activeCell="D3" sqref="D3"/>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61" customWidth="1"/>
    <col min="6" max="7" width="9.140625" style="60" hidden="1" customWidth="1"/>
    <col min="8" max="16384" width="9.140625" style="60"/>
  </cols>
  <sheetData>
    <row r="1" spans="1:5" ht="12.95" customHeight="1" x14ac:dyDescent="0.25">
      <c r="D1" s="309" t="s">
        <v>366</v>
      </c>
    </row>
    <row r="2" spans="1:5" s="59" customFormat="1" ht="29.25" customHeight="1" x14ac:dyDescent="0.25">
      <c r="A2" s="1" t="s">
        <v>279</v>
      </c>
      <c r="B2" s="1" t="s">
        <v>282</v>
      </c>
      <c r="C2" s="1" t="s">
        <v>58</v>
      </c>
      <c r="D2" s="1" t="s">
        <v>281</v>
      </c>
      <c r="E2" s="58" t="s">
        <v>280</v>
      </c>
    </row>
    <row r="3" spans="1:5" ht="15" customHeight="1" x14ac:dyDescent="0.25">
      <c r="A3">
        <v>1</v>
      </c>
      <c r="B3" t="s">
        <v>3</v>
      </c>
      <c r="C3">
        <v>1</v>
      </c>
      <c r="D3" t="s">
        <v>16</v>
      </c>
      <c r="E3" s="146" t="s">
        <v>367</v>
      </c>
    </row>
    <row r="4" spans="1:5" ht="18" customHeight="1" x14ac:dyDescent="0.25">
      <c r="C4">
        <v>2</v>
      </c>
      <c r="D4" t="s">
        <v>17</v>
      </c>
      <c r="E4" s="146" t="s">
        <v>368</v>
      </c>
    </row>
    <row r="5" spans="1:5" ht="15" customHeight="1" x14ac:dyDescent="0.25">
      <c r="C5">
        <v>3</v>
      </c>
      <c r="D5" t="s">
        <v>18</v>
      </c>
      <c r="E5" s="146" t="s">
        <v>367</v>
      </c>
    </row>
    <row r="6" spans="1:5" ht="15" customHeight="1" x14ac:dyDescent="0.25">
      <c r="C6">
        <v>4</v>
      </c>
      <c r="D6" t="s">
        <v>19</v>
      </c>
      <c r="E6" s="146" t="s">
        <v>369</v>
      </c>
    </row>
    <row r="7" spans="1:5" ht="15" customHeight="1" x14ac:dyDescent="0.25">
      <c r="C7">
        <v>5</v>
      </c>
      <c r="D7" t="s">
        <v>20</v>
      </c>
      <c r="E7" s="146" t="s">
        <v>368</v>
      </c>
    </row>
    <row r="8" spans="1:5" ht="15" customHeight="1" x14ac:dyDescent="0.25">
      <c r="C8">
        <v>6</v>
      </c>
      <c r="D8" t="s">
        <v>21</v>
      </c>
      <c r="E8" s="146" t="s">
        <v>370</v>
      </c>
    </row>
    <row r="9" spans="1:5" ht="15" customHeight="1" x14ac:dyDescent="0.25">
      <c r="C9">
        <v>7</v>
      </c>
      <c r="D9" t="s">
        <v>22</v>
      </c>
      <c r="E9" s="146" t="s">
        <v>371</v>
      </c>
    </row>
    <row r="10" spans="1:5" ht="12.75" customHeight="1" x14ac:dyDescent="0.25">
      <c r="C10">
        <v>8</v>
      </c>
      <c r="D10" t="s">
        <v>23</v>
      </c>
      <c r="E10" s="146" t="s">
        <v>371</v>
      </c>
    </row>
    <row r="11" spans="1:5" ht="12.75" customHeight="1" x14ac:dyDescent="0.25">
      <c r="C11">
        <v>11</v>
      </c>
      <c r="D11" t="s">
        <v>24</v>
      </c>
      <c r="E11" s="146" t="s">
        <v>371</v>
      </c>
    </row>
    <row r="12" spans="1:5" ht="12.95" customHeight="1" x14ac:dyDescent="0.25">
      <c r="A12">
        <v>3</v>
      </c>
      <c r="B12" t="s">
        <v>4</v>
      </c>
      <c r="C12">
        <v>1</v>
      </c>
      <c r="D12" t="s">
        <v>25</v>
      </c>
      <c r="E12" s="147" t="s">
        <v>372</v>
      </c>
    </row>
    <row r="13" spans="1:5" ht="12.95" customHeight="1" x14ac:dyDescent="0.25">
      <c r="C13">
        <v>2</v>
      </c>
      <c r="D13" t="s">
        <v>26</v>
      </c>
      <c r="E13" s="147" t="s">
        <v>368</v>
      </c>
    </row>
    <row r="14" spans="1:5" ht="12.95" customHeight="1" x14ac:dyDescent="0.25">
      <c r="A14">
        <v>4</v>
      </c>
      <c r="B14" t="s">
        <v>5</v>
      </c>
      <c r="C14">
        <v>1</v>
      </c>
      <c r="D14" t="s">
        <v>27</v>
      </c>
      <c r="E14" s="146" t="s">
        <v>368</v>
      </c>
    </row>
    <row r="15" spans="1:5" ht="12.95" customHeight="1" x14ac:dyDescent="0.25">
      <c r="C15">
        <v>2</v>
      </c>
      <c r="D15" t="s">
        <v>28</v>
      </c>
      <c r="E15" s="146" t="s">
        <v>368</v>
      </c>
    </row>
    <row r="16" spans="1:5" ht="12.95" customHeight="1" x14ac:dyDescent="0.25">
      <c r="C16">
        <v>6</v>
      </c>
      <c r="D16" t="s">
        <v>30</v>
      </c>
      <c r="E16" s="146" t="s">
        <v>368</v>
      </c>
    </row>
    <row r="17" spans="1:5" ht="28.5" customHeight="1" x14ac:dyDescent="0.25">
      <c r="A17">
        <v>5</v>
      </c>
      <c r="B17" s="2" t="s">
        <v>6</v>
      </c>
      <c r="C17">
        <v>1</v>
      </c>
      <c r="D17" t="s">
        <v>31</v>
      </c>
      <c r="E17" s="146" t="s">
        <v>367</v>
      </c>
    </row>
    <row r="18" spans="1:5" ht="12.95" customHeight="1" x14ac:dyDescent="0.25">
      <c r="C18">
        <v>2</v>
      </c>
      <c r="D18" t="s">
        <v>32</v>
      </c>
      <c r="E18" s="146" t="s">
        <v>367</v>
      </c>
    </row>
    <row r="19" spans="1:5" ht="12.95" customHeight="1" x14ac:dyDescent="0.25">
      <c r="A19">
        <v>6</v>
      </c>
      <c r="B19" t="s">
        <v>7</v>
      </c>
      <c r="C19">
        <v>1</v>
      </c>
      <c r="D19" t="s">
        <v>33</v>
      </c>
      <c r="E19" s="146"/>
    </row>
    <row r="20" spans="1:5" ht="12.95" customHeight="1" x14ac:dyDescent="0.25">
      <c r="C20">
        <v>2</v>
      </c>
      <c r="D20" t="s">
        <v>34</v>
      </c>
      <c r="E20" s="146"/>
    </row>
    <row r="21" spans="1:5" ht="12.95" customHeight="1" x14ac:dyDescent="0.25">
      <c r="A21">
        <v>8</v>
      </c>
      <c r="B21" t="s">
        <v>8</v>
      </c>
      <c r="C21">
        <v>1</v>
      </c>
      <c r="D21" t="s">
        <v>35</v>
      </c>
      <c r="E21" s="146" t="s">
        <v>370</v>
      </c>
    </row>
    <row r="22" spans="1:5" ht="12.95" customHeight="1" x14ac:dyDescent="0.25">
      <c r="C22">
        <v>2</v>
      </c>
      <c r="D22" s="2" t="s">
        <v>36</v>
      </c>
      <c r="E22" s="146" t="s">
        <v>370</v>
      </c>
    </row>
    <row r="23" spans="1:5" ht="29.25" customHeight="1" x14ac:dyDescent="0.25">
      <c r="A23">
        <v>9</v>
      </c>
      <c r="B23" s="2" t="s">
        <v>9</v>
      </c>
      <c r="C23">
        <v>1</v>
      </c>
      <c r="D23" t="s">
        <v>37</v>
      </c>
      <c r="E23" s="146" t="s">
        <v>370</v>
      </c>
    </row>
    <row r="24" spans="1:5" ht="29.25" customHeight="1" x14ac:dyDescent="0.25">
      <c r="C24">
        <v>2</v>
      </c>
      <c r="D24" t="s">
        <v>38</v>
      </c>
      <c r="E24" s="146" t="s">
        <v>370</v>
      </c>
    </row>
    <row r="25" spans="1:5" ht="12.95" customHeight="1" x14ac:dyDescent="0.25">
      <c r="C25">
        <v>3</v>
      </c>
      <c r="D25" t="s">
        <v>39</v>
      </c>
      <c r="E25" s="146" t="s">
        <v>370</v>
      </c>
    </row>
    <row r="26" spans="1:5" ht="12.95" customHeight="1" x14ac:dyDescent="0.25">
      <c r="C26">
        <v>4</v>
      </c>
      <c r="D26" t="s">
        <v>40</v>
      </c>
      <c r="E26" s="146" t="s">
        <v>370</v>
      </c>
    </row>
    <row r="27" spans="1:5" ht="12.95" customHeight="1" x14ac:dyDescent="0.25">
      <c r="C27">
        <v>7</v>
      </c>
      <c r="D27" t="s">
        <v>41</v>
      </c>
      <c r="E27" s="146" t="s">
        <v>370</v>
      </c>
    </row>
    <row r="28" spans="1:5" ht="12.95" customHeight="1" x14ac:dyDescent="0.25">
      <c r="C28">
        <v>8</v>
      </c>
      <c r="D28" t="s">
        <v>42</v>
      </c>
      <c r="E28" s="146" t="s">
        <v>370</v>
      </c>
    </row>
    <row r="29" spans="1:5" ht="12.95" customHeight="1" x14ac:dyDescent="0.25">
      <c r="A29">
        <v>10</v>
      </c>
      <c r="B29" t="s">
        <v>10</v>
      </c>
      <c r="C29">
        <v>2</v>
      </c>
      <c r="D29" t="s">
        <v>43</v>
      </c>
      <c r="E29" s="146" t="s">
        <v>370</v>
      </c>
    </row>
    <row r="30" spans="1:5" ht="12.95" customHeight="1" x14ac:dyDescent="0.25">
      <c r="C30">
        <v>5</v>
      </c>
      <c r="D30" t="s">
        <v>44</v>
      </c>
      <c r="E30" s="146" t="s">
        <v>370</v>
      </c>
    </row>
    <row r="31" spans="1:5" ht="12.95" customHeight="1" x14ac:dyDescent="0.25">
      <c r="A31">
        <v>12</v>
      </c>
      <c r="B31" t="s">
        <v>11</v>
      </c>
      <c r="C31">
        <v>1</v>
      </c>
      <c r="D31" t="s">
        <v>45</v>
      </c>
      <c r="E31" s="146" t="s">
        <v>370</v>
      </c>
    </row>
    <row r="32" spans="1:5" ht="12.95" customHeight="1" x14ac:dyDescent="0.25">
      <c r="C32">
        <v>2</v>
      </c>
      <c r="D32" t="s">
        <v>46</v>
      </c>
      <c r="E32" s="146" t="s">
        <v>370</v>
      </c>
    </row>
    <row r="33" spans="1:5" ht="12.95" customHeight="1" x14ac:dyDescent="0.25">
      <c r="C33">
        <v>3</v>
      </c>
      <c r="D33" t="s">
        <v>47</v>
      </c>
      <c r="E33" s="146" t="s">
        <v>370</v>
      </c>
    </row>
    <row r="34" spans="1:5" ht="12.95" customHeight="1" x14ac:dyDescent="0.25">
      <c r="C34">
        <v>4</v>
      </c>
      <c r="D34" t="s">
        <v>48</v>
      </c>
      <c r="E34" s="146" t="s">
        <v>370</v>
      </c>
    </row>
    <row r="35" spans="1:5" ht="12.95" customHeight="1" x14ac:dyDescent="0.25">
      <c r="C35">
        <v>6</v>
      </c>
      <c r="D35" t="s">
        <v>49</v>
      </c>
      <c r="E35" s="146" t="s">
        <v>370</v>
      </c>
    </row>
    <row r="36" spans="1:5" ht="12.95" customHeight="1" x14ac:dyDescent="0.25">
      <c r="C36">
        <v>7</v>
      </c>
      <c r="D36" s="2" t="s">
        <v>50</v>
      </c>
      <c r="E36" s="146" t="s">
        <v>370</v>
      </c>
    </row>
    <row r="37" spans="1:5" ht="12.95" customHeight="1" x14ac:dyDescent="0.25">
      <c r="C37">
        <v>8</v>
      </c>
      <c r="D37" t="s">
        <v>51</v>
      </c>
      <c r="E37" s="146"/>
    </row>
    <row r="38" spans="1:5" ht="12.95" customHeight="1" x14ac:dyDescent="0.25">
      <c r="C38">
        <v>9</v>
      </c>
      <c r="D38" t="s">
        <v>52</v>
      </c>
      <c r="E38" s="146" t="s">
        <v>368</v>
      </c>
    </row>
    <row r="39" spans="1:5" ht="12.95" customHeight="1" x14ac:dyDescent="0.25">
      <c r="A39">
        <v>13</v>
      </c>
      <c r="B39" t="s">
        <v>333</v>
      </c>
      <c r="C39">
        <v>7</v>
      </c>
      <c r="D39" t="s">
        <v>334</v>
      </c>
      <c r="E39" s="146"/>
    </row>
    <row r="40" spans="1:5" ht="12.95" customHeight="1" x14ac:dyDescent="0.25">
      <c r="A40">
        <v>14</v>
      </c>
      <c r="B40" t="s">
        <v>12</v>
      </c>
      <c r="C40">
        <v>2</v>
      </c>
      <c r="D40" t="s">
        <v>53</v>
      </c>
      <c r="E40" s="146" t="s">
        <v>368</v>
      </c>
    </row>
    <row r="41" spans="1:5" ht="12.95" customHeight="1" x14ac:dyDescent="0.25">
      <c r="C41">
        <v>4</v>
      </c>
      <c r="D41" t="s">
        <v>54</v>
      </c>
      <c r="E41" s="146" t="s">
        <v>368</v>
      </c>
    </row>
    <row r="42" spans="1:5" ht="27.75" customHeight="1" x14ac:dyDescent="0.25">
      <c r="A42">
        <v>15</v>
      </c>
      <c r="B42" s="2" t="s">
        <v>13</v>
      </c>
      <c r="C42">
        <v>1</v>
      </c>
      <c r="D42" t="s">
        <v>55</v>
      </c>
      <c r="E42" s="146"/>
    </row>
    <row r="43" spans="1:5" ht="12.95" customHeight="1" x14ac:dyDescent="0.25">
      <c r="C43">
        <v>3</v>
      </c>
      <c r="D43" t="s">
        <v>335</v>
      </c>
      <c r="E43" s="146"/>
    </row>
    <row r="44" spans="1:5" ht="12.95" customHeight="1" x14ac:dyDescent="0.25">
      <c r="A44">
        <v>16</v>
      </c>
      <c r="B44" t="s">
        <v>14</v>
      </c>
      <c r="C44">
        <v>1</v>
      </c>
      <c r="D44" t="s">
        <v>56</v>
      </c>
      <c r="E44" s="146"/>
    </row>
    <row r="45" spans="1:5" ht="12.95" customHeight="1" x14ac:dyDescent="0.25">
      <c r="A45">
        <v>19</v>
      </c>
      <c r="B45" t="s">
        <v>15</v>
      </c>
      <c r="C45">
        <v>1</v>
      </c>
      <c r="D45" s="2" t="s">
        <v>57</v>
      </c>
      <c r="E45" s="146"/>
    </row>
    <row r="46" spans="1:5" ht="12.95" customHeight="1" x14ac:dyDescent="0.25">
      <c r="A46">
        <v>20</v>
      </c>
      <c r="B46" t="s">
        <v>336</v>
      </c>
      <c r="C46" s="106">
        <v>1</v>
      </c>
      <c r="D46" t="s">
        <v>342</v>
      </c>
      <c r="E46" s="146" t="s">
        <v>367</v>
      </c>
    </row>
    <row r="47" spans="1:5" ht="12.95" customHeight="1" x14ac:dyDescent="0.25">
      <c r="C47" s="106">
        <v>2</v>
      </c>
      <c r="D47" t="s">
        <v>343</v>
      </c>
      <c r="E47" s="146" t="s">
        <v>367</v>
      </c>
    </row>
    <row r="48" spans="1:5" ht="12.95" customHeight="1" x14ac:dyDescent="0.25">
      <c r="C48" s="106">
        <v>3</v>
      </c>
      <c r="D48" t="s">
        <v>344</v>
      </c>
      <c r="E48" s="146" t="s">
        <v>367</v>
      </c>
    </row>
    <row r="49" spans="1:5" ht="12.95" customHeight="1" x14ac:dyDescent="0.25">
      <c r="A49">
        <v>50</v>
      </c>
      <c r="B49" t="s">
        <v>337</v>
      </c>
      <c r="C49">
        <v>1</v>
      </c>
      <c r="D49" t="s">
        <v>338</v>
      </c>
      <c r="E49" s="146" t="s">
        <v>367</v>
      </c>
    </row>
    <row r="50" spans="1:5" ht="12.95" customHeight="1" x14ac:dyDescent="0.25">
      <c r="C50">
        <v>2</v>
      </c>
      <c r="D50" t="s">
        <v>339</v>
      </c>
      <c r="E50" s="146" t="s">
        <v>367</v>
      </c>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75" orientation="landscape" r:id="rId4"/>
  <headerFooter alignWithMargins="0">
    <oddHeader xml:space="preserve">&amp;C
COMUNE DI XXXXX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showWhiteSpace="0" topLeftCell="A22" zoomScaleNormal="100" workbookViewId="0">
      <selection activeCell="I43" sqref="I43:J45"/>
    </sheetView>
  </sheetViews>
  <sheetFormatPr defaultRowHeight="12.75" x14ac:dyDescent="0.2"/>
  <cols>
    <col min="1" max="7" width="9.140625" style="5"/>
    <col min="8" max="8" width="10.140625" style="5" bestFit="1" customWidth="1"/>
    <col min="9" max="9" width="9.140625" style="5"/>
    <col min="10" max="10" width="9.7109375" style="5" customWidth="1"/>
    <col min="11" max="11" width="11.42578125" style="5" customWidth="1"/>
    <col min="12" max="12" width="13.85546875" style="5" customWidth="1"/>
    <col min="13" max="13" width="9.140625" style="5"/>
    <col min="14" max="14" width="19" style="5" bestFit="1" customWidth="1"/>
    <col min="15" max="16384" width="9.140625" style="5"/>
  </cols>
  <sheetData>
    <row r="1" spans="1:15" ht="21.75" customHeight="1" x14ac:dyDescent="0.2">
      <c r="A1" s="328"/>
      <c r="B1" s="329"/>
      <c r="C1" s="329"/>
      <c r="D1" s="329"/>
      <c r="E1" s="329"/>
      <c r="F1" s="329"/>
      <c r="G1" s="329"/>
      <c r="H1" s="329"/>
      <c r="I1" s="329"/>
      <c r="J1" s="329"/>
      <c r="K1" s="55" t="s">
        <v>116</v>
      </c>
      <c r="L1" s="56">
        <v>2018</v>
      </c>
    </row>
    <row r="2" spans="1:15" ht="24.75" customHeight="1" thickBot="1" x14ac:dyDescent="0.25">
      <c r="A2" s="330" t="s">
        <v>247</v>
      </c>
      <c r="B2" s="331"/>
      <c r="C2" s="331"/>
      <c r="D2" s="331"/>
      <c r="E2" s="331"/>
      <c r="F2" s="331"/>
      <c r="G2" s="331"/>
      <c r="H2" s="331"/>
      <c r="I2" s="331"/>
      <c r="J2" s="331"/>
      <c r="K2" s="331"/>
      <c r="L2" s="332"/>
    </row>
    <row r="3" spans="1:15" ht="13.5" customHeight="1" x14ac:dyDescent="0.2">
      <c r="A3" s="333" t="s">
        <v>248</v>
      </c>
      <c r="B3" s="334"/>
      <c r="C3" s="334"/>
      <c r="D3" s="334"/>
      <c r="E3" s="334"/>
      <c r="F3" s="334"/>
      <c r="G3" s="334"/>
      <c r="H3" s="334"/>
      <c r="I3" s="334"/>
      <c r="J3" s="334"/>
      <c r="K3" s="334"/>
      <c r="L3" s="335"/>
      <c r="M3" s="27"/>
    </row>
    <row r="4" spans="1:15" ht="15" customHeight="1" x14ac:dyDescent="0.2">
      <c r="A4" s="336" t="s">
        <v>119</v>
      </c>
      <c r="B4" s="337"/>
      <c r="C4" s="337"/>
      <c r="D4" s="337"/>
      <c r="E4" s="338">
        <f>$L$1 - 3</f>
        <v>2015</v>
      </c>
      <c r="F4" s="338"/>
      <c r="G4" s="338">
        <f>$L$1-2</f>
        <v>2016</v>
      </c>
      <c r="H4" s="338"/>
      <c r="I4" s="338">
        <f>$L$1-1</f>
        <v>2017</v>
      </c>
      <c r="J4" s="338"/>
      <c r="K4" s="339">
        <f>$L$1</f>
        <v>2018</v>
      </c>
      <c r="L4" s="340"/>
      <c r="M4" s="27"/>
      <c r="N4" s="6"/>
    </row>
    <row r="5" spans="1:15" ht="12.75" customHeight="1" x14ac:dyDescent="0.2">
      <c r="A5" s="341" t="s">
        <v>249</v>
      </c>
      <c r="B5" s="342"/>
      <c r="C5" s="342"/>
      <c r="D5" s="342"/>
      <c r="E5" s="348">
        <v>0</v>
      </c>
      <c r="F5" s="349"/>
      <c r="G5" s="348">
        <v>0</v>
      </c>
      <c r="H5" s="349"/>
      <c r="I5" s="348">
        <v>0</v>
      </c>
      <c r="J5" s="349"/>
      <c r="K5" s="343">
        <v>0</v>
      </c>
      <c r="L5" s="344"/>
    </row>
    <row r="6" spans="1:15" ht="12.75" customHeight="1" x14ac:dyDescent="0.2">
      <c r="A6" s="350" t="s">
        <v>250</v>
      </c>
      <c r="B6" s="351"/>
      <c r="C6" s="351"/>
      <c r="D6" s="351"/>
      <c r="E6" s="348">
        <v>1</v>
      </c>
      <c r="F6" s="349"/>
      <c r="G6" s="348">
        <v>1</v>
      </c>
      <c r="H6" s="349"/>
      <c r="I6" s="348">
        <v>1</v>
      </c>
      <c r="J6" s="349"/>
      <c r="K6" s="343">
        <v>1</v>
      </c>
      <c r="L6" s="344"/>
      <c r="N6" s="6"/>
    </row>
    <row r="7" spans="1:15" x14ac:dyDescent="0.2">
      <c r="A7" s="350" t="s">
        <v>251</v>
      </c>
      <c r="B7" s="351"/>
      <c r="C7" s="351"/>
      <c r="D7" s="351"/>
      <c r="E7" s="348">
        <v>0</v>
      </c>
      <c r="F7" s="349"/>
      <c r="G7" s="348">
        <v>0</v>
      </c>
      <c r="H7" s="349"/>
      <c r="I7" s="348">
        <v>0</v>
      </c>
      <c r="J7" s="349"/>
      <c r="K7" s="343">
        <v>0</v>
      </c>
      <c r="L7" s="344"/>
    </row>
    <row r="8" spans="1:15" x14ac:dyDescent="0.2">
      <c r="A8" s="345" t="s">
        <v>252</v>
      </c>
      <c r="B8" s="346"/>
      <c r="C8" s="346"/>
      <c r="D8" s="346"/>
      <c r="E8" s="347">
        <f>SUM(E5:F7)</f>
        <v>1</v>
      </c>
      <c r="F8" s="347"/>
      <c r="G8" s="347">
        <f>SUM(G5:H7)</f>
        <v>1</v>
      </c>
      <c r="H8" s="347"/>
      <c r="I8" s="347">
        <f>SUM(I5:J7)</f>
        <v>1</v>
      </c>
      <c r="J8" s="347"/>
      <c r="K8" s="347">
        <f>SUM(K5:L7)</f>
        <v>1</v>
      </c>
      <c r="L8" s="347"/>
    </row>
    <row r="9" spans="1:15" s="16" customFormat="1" ht="22.5" customHeight="1" x14ac:dyDescent="0.2">
      <c r="A9" s="353"/>
      <c r="B9" s="354"/>
      <c r="C9" s="354"/>
      <c r="D9" s="354"/>
      <c r="E9" s="354"/>
      <c r="F9" s="354"/>
      <c r="G9" s="354"/>
      <c r="H9" s="354"/>
      <c r="I9" s="354"/>
      <c r="J9" s="354"/>
      <c r="K9" s="354"/>
      <c r="L9" s="355"/>
    </row>
    <row r="10" spans="1:15" x14ac:dyDescent="0.2">
      <c r="A10" s="356" t="s">
        <v>253</v>
      </c>
      <c r="B10" s="357"/>
      <c r="C10" s="357"/>
      <c r="D10" s="357"/>
      <c r="E10" s="357"/>
      <c r="F10" s="357"/>
      <c r="G10" s="357"/>
      <c r="H10" s="357"/>
      <c r="I10" s="357"/>
      <c r="J10" s="357"/>
      <c r="K10" s="357"/>
      <c r="L10" s="358"/>
    </row>
    <row r="11" spans="1:15" x14ac:dyDescent="0.2">
      <c r="A11" s="336" t="s">
        <v>119</v>
      </c>
      <c r="B11" s="337"/>
      <c r="C11" s="337"/>
      <c r="D11" s="337"/>
      <c r="E11" s="338">
        <f>$L$1 - 3</f>
        <v>2015</v>
      </c>
      <c r="F11" s="338"/>
      <c r="G11" s="338">
        <f>$L$1-2</f>
        <v>2016</v>
      </c>
      <c r="H11" s="338"/>
      <c r="I11" s="338">
        <f>$L$1-1</f>
        <v>2017</v>
      </c>
      <c r="J11" s="338"/>
      <c r="K11" s="339">
        <f>$L$1</f>
        <v>2018</v>
      </c>
      <c r="L11" s="340"/>
    </row>
    <row r="12" spans="1:15" x14ac:dyDescent="0.2">
      <c r="A12" s="341" t="s">
        <v>249</v>
      </c>
      <c r="B12" s="342"/>
      <c r="C12" s="342"/>
      <c r="D12" s="342"/>
      <c r="E12" s="352">
        <v>0</v>
      </c>
      <c r="F12" s="352"/>
      <c r="G12" s="352">
        <v>0</v>
      </c>
      <c r="H12" s="352"/>
      <c r="I12" s="352">
        <v>0</v>
      </c>
      <c r="J12" s="352"/>
      <c r="K12" s="343">
        <v>0</v>
      </c>
      <c r="L12" s="344"/>
    </row>
    <row r="13" spans="1:15" x14ac:dyDescent="0.2">
      <c r="A13" s="350" t="s">
        <v>250</v>
      </c>
      <c r="B13" s="351"/>
      <c r="C13" s="351"/>
      <c r="D13" s="351"/>
      <c r="E13" s="352">
        <v>40</v>
      </c>
      <c r="F13" s="352"/>
      <c r="G13" s="352">
        <v>41</v>
      </c>
      <c r="H13" s="352"/>
      <c r="I13" s="352">
        <v>42</v>
      </c>
      <c r="J13" s="352"/>
      <c r="K13" s="343">
        <v>43</v>
      </c>
      <c r="L13" s="344"/>
    </row>
    <row r="14" spans="1:15" x14ac:dyDescent="0.2">
      <c r="A14" s="350" t="s">
        <v>251</v>
      </c>
      <c r="B14" s="351"/>
      <c r="C14" s="351"/>
      <c r="D14" s="351"/>
      <c r="E14" s="352">
        <v>0</v>
      </c>
      <c r="F14" s="352"/>
      <c r="G14" s="348">
        <v>0</v>
      </c>
      <c r="H14" s="349"/>
      <c r="I14" s="348">
        <v>0</v>
      </c>
      <c r="J14" s="349"/>
      <c r="K14" s="343">
        <v>0</v>
      </c>
      <c r="L14" s="344"/>
    </row>
    <row r="15" spans="1:15" x14ac:dyDescent="0.2">
      <c r="A15" s="345" t="s">
        <v>254</v>
      </c>
      <c r="B15" s="346"/>
      <c r="C15" s="346"/>
      <c r="D15" s="346"/>
      <c r="E15" s="359">
        <f>SUM(E12:F14)/3</f>
        <v>13.333333333333334</v>
      </c>
      <c r="F15" s="359"/>
      <c r="G15" s="359">
        <f>SUM(G12:H14)/3</f>
        <v>13.666666666666666</v>
      </c>
      <c r="H15" s="359"/>
      <c r="I15" s="359">
        <f>SUM(I12:J14)/3</f>
        <v>14</v>
      </c>
      <c r="J15" s="359"/>
      <c r="K15" s="359">
        <f>SUM(K12:L14)/3</f>
        <v>14.333333333333334</v>
      </c>
      <c r="L15" s="362"/>
      <c r="O15" s="47"/>
    </row>
    <row r="16" spans="1:15" ht="32.25" customHeight="1" x14ac:dyDescent="0.2">
      <c r="A16" s="353"/>
      <c r="B16" s="354"/>
      <c r="C16" s="354"/>
      <c r="D16" s="354"/>
      <c r="E16" s="354"/>
      <c r="F16" s="354"/>
      <c r="G16" s="354"/>
      <c r="H16" s="354"/>
      <c r="I16" s="354"/>
      <c r="J16" s="354"/>
      <c r="K16" s="354"/>
      <c r="L16" s="355"/>
    </row>
    <row r="17" spans="1:13" x14ac:dyDescent="0.2">
      <c r="A17" s="356" t="s">
        <v>255</v>
      </c>
      <c r="B17" s="357"/>
      <c r="C17" s="357"/>
      <c r="D17" s="357"/>
      <c r="E17" s="357"/>
      <c r="F17" s="357"/>
      <c r="G17" s="357"/>
      <c r="H17" s="357"/>
      <c r="I17" s="357"/>
      <c r="J17" s="357"/>
      <c r="K17" s="357"/>
      <c r="L17" s="358"/>
    </row>
    <row r="18" spans="1:13" x14ac:dyDescent="0.2">
      <c r="A18" s="336" t="s">
        <v>119</v>
      </c>
      <c r="B18" s="337"/>
      <c r="C18" s="337"/>
      <c r="D18" s="337"/>
      <c r="E18" s="338">
        <f>$L$1 - 3</f>
        <v>2015</v>
      </c>
      <c r="F18" s="338"/>
      <c r="G18" s="338">
        <f>$L$1-2</f>
        <v>2016</v>
      </c>
      <c r="H18" s="338"/>
      <c r="I18" s="338">
        <f>$L$1-1</f>
        <v>2017</v>
      </c>
      <c r="J18" s="338"/>
      <c r="K18" s="339">
        <f>$L$1</f>
        <v>2018</v>
      </c>
      <c r="L18" s="340"/>
    </row>
    <row r="19" spans="1:13" x14ac:dyDescent="0.2">
      <c r="A19" s="341" t="s">
        <v>256</v>
      </c>
      <c r="B19" s="342"/>
      <c r="C19" s="342"/>
      <c r="D19" s="342"/>
      <c r="E19" s="360">
        <v>0.38</v>
      </c>
      <c r="F19" s="361"/>
      <c r="G19" s="360">
        <v>0.39</v>
      </c>
      <c r="H19" s="361"/>
      <c r="I19" s="360">
        <v>0.08</v>
      </c>
      <c r="J19" s="361"/>
      <c r="K19" s="366"/>
      <c r="L19" s="367"/>
      <c r="M19" s="154"/>
    </row>
    <row r="20" spans="1:13" ht="13.5" thickBot="1" x14ac:dyDescent="0.25">
      <c r="A20" s="368" t="s">
        <v>257</v>
      </c>
      <c r="B20" s="369"/>
      <c r="C20" s="369"/>
      <c r="D20" s="369"/>
      <c r="E20" s="370">
        <v>0.08</v>
      </c>
      <c r="F20" s="371"/>
      <c r="G20" s="370">
        <v>0.04</v>
      </c>
      <c r="H20" s="371"/>
      <c r="I20" s="370">
        <v>0</v>
      </c>
      <c r="J20" s="371"/>
      <c r="K20" s="372"/>
      <c r="L20" s="373"/>
      <c r="M20" s="154"/>
    </row>
    <row r="21" spans="1:13" x14ac:dyDescent="0.2">
      <c r="A21" s="52"/>
      <c r="B21" s="53"/>
      <c r="C21" s="53"/>
      <c r="D21" s="53"/>
      <c r="E21" s="53"/>
      <c r="F21" s="53"/>
      <c r="G21" s="53"/>
      <c r="H21" s="53"/>
      <c r="I21" s="53"/>
      <c r="J21" s="53"/>
      <c r="K21" s="53"/>
      <c r="L21" s="54"/>
    </row>
    <row r="22" spans="1:13" x14ac:dyDescent="0.2">
      <c r="A22" s="363"/>
      <c r="B22" s="364"/>
      <c r="C22" s="364"/>
      <c r="D22" s="364"/>
      <c r="E22" s="364"/>
      <c r="F22" s="364"/>
      <c r="G22" s="364"/>
      <c r="H22" s="364"/>
      <c r="I22" s="364"/>
      <c r="J22" s="364"/>
      <c r="K22" s="364"/>
      <c r="L22" s="365"/>
    </row>
    <row r="23" spans="1:13" x14ac:dyDescent="0.2">
      <c r="A23" s="52"/>
      <c r="B23" s="53"/>
      <c r="C23" s="53"/>
      <c r="D23" s="53"/>
      <c r="E23" s="53"/>
      <c r="F23" s="53"/>
      <c r="G23" s="53"/>
      <c r="H23" s="53"/>
      <c r="I23" s="53"/>
      <c r="J23" s="53"/>
      <c r="K23" s="53"/>
      <c r="L23" s="54"/>
    </row>
    <row r="24" spans="1:13" ht="13.5" thickBot="1" x14ac:dyDescent="0.25">
      <c r="A24" s="52"/>
      <c r="B24" s="53"/>
      <c r="C24" s="53"/>
      <c r="D24" s="53"/>
      <c r="E24" s="53"/>
      <c r="F24" s="53"/>
      <c r="G24" s="53"/>
      <c r="H24" s="53"/>
      <c r="I24" s="53"/>
      <c r="J24" s="53"/>
      <c r="K24" s="53"/>
      <c r="L24" s="54"/>
    </row>
    <row r="25" spans="1:13" x14ac:dyDescent="0.2">
      <c r="A25" s="333" t="s">
        <v>258</v>
      </c>
      <c r="B25" s="334"/>
      <c r="C25" s="334"/>
      <c r="D25" s="334"/>
      <c r="E25" s="334"/>
      <c r="F25" s="334"/>
      <c r="G25" s="334"/>
      <c r="H25" s="334"/>
      <c r="I25" s="334"/>
      <c r="J25" s="334"/>
      <c r="K25" s="334"/>
      <c r="L25" s="335"/>
    </row>
    <row r="26" spans="1:13" x14ac:dyDescent="0.2">
      <c r="A26" s="336" t="s">
        <v>119</v>
      </c>
      <c r="B26" s="337"/>
      <c r="C26" s="337"/>
      <c r="D26" s="337"/>
      <c r="E26" s="338">
        <f>$L$1 - 3</f>
        <v>2015</v>
      </c>
      <c r="F26" s="338"/>
      <c r="G26" s="338">
        <f>$L$1-2</f>
        <v>2016</v>
      </c>
      <c r="H26" s="338"/>
      <c r="I26" s="338">
        <f>$L$1-1</f>
        <v>2017</v>
      </c>
      <c r="J26" s="338"/>
      <c r="K26" s="339">
        <f>$L$1</f>
        <v>2018</v>
      </c>
      <c r="L26" s="340"/>
    </row>
    <row r="27" spans="1:13" ht="12.75" customHeight="1" x14ac:dyDescent="0.2">
      <c r="A27" s="341" t="s">
        <v>259</v>
      </c>
      <c r="B27" s="342"/>
      <c r="C27" s="342"/>
      <c r="D27" s="342"/>
      <c r="E27" s="380">
        <f>54487+4700</f>
        <v>59187</v>
      </c>
      <c r="F27" s="381"/>
      <c r="G27" s="380">
        <f>53800+3750</f>
        <v>57550</v>
      </c>
      <c r="H27" s="381"/>
      <c r="I27" s="378">
        <f>52100+4350</f>
        <v>56450</v>
      </c>
      <c r="J27" s="379"/>
      <c r="K27" s="378">
        <v>72602.36</v>
      </c>
      <c r="L27" s="379"/>
    </row>
    <row r="28" spans="1:13" ht="12.75" customHeight="1" x14ac:dyDescent="0.2">
      <c r="A28" s="341" t="s">
        <v>260</v>
      </c>
      <c r="B28" s="342"/>
      <c r="C28" s="342"/>
      <c r="D28" s="342"/>
      <c r="E28" s="380">
        <v>0</v>
      </c>
      <c r="F28" s="381"/>
      <c r="G28" s="380">
        <v>500</v>
      </c>
      <c r="H28" s="381"/>
      <c r="I28" s="380">
        <v>500</v>
      </c>
      <c r="J28" s="381"/>
      <c r="K28" s="378">
        <v>0</v>
      </c>
      <c r="L28" s="379"/>
    </row>
    <row r="29" spans="1:13" ht="12.75" customHeight="1" thickBot="1" x14ac:dyDescent="0.25">
      <c r="A29" s="374" t="s">
        <v>261</v>
      </c>
      <c r="B29" s="375"/>
      <c r="C29" s="375"/>
      <c r="D29" s="375"/>
      <c r="E29" s="376">
        <v>0</v>
      </c>
      <c r="F29" s="377"/>
      <c r="G29" s="376">
        <v>500</v>
      </c>
      <c r="H29" s="377"/>
      <c r="I29" s="376">
        <v>200</v>
      </c>
      <c r="J29" s="377"/>
      <c r="K29" s="382">
        <v>0</v>
      </c>
      <c r="L29" s="383"/>
    </row>
    <row r="30" spans="1:13" x14ac:dyDescent="0.2">
      <c r="A30" s="52"/>
      <c r="B30" s="53"/>
      <c r="C30" s="53"/>
      <c r="D30" s="53"/>
      <c r="E30" s="53"/>
      <c r="F30" s="53"/>
      <c r="G30" s="53"/>
      <c r="H30" s="53"/>
      <c r="I30" s="53"/>
      <c r="J30" s="53"/>
      <c r="K30" s="53"/>
      <c r="L30" s="54"/>
    </row>
    <row r="31" spans="1:13" ht="13.5" thickBot="1" x14ac:dyDescent="0.25">
      <c r="A31" s="52"/>
      <c r="B31" s="53"/>
      <c r="C31" s="53"/>
      <c r="D31" s="53"/>
      <c r="E31" s="53"/>
      <c r="F31" s="53"/>
      <c r="G31" s="53"/>
      <c r="H31" s="53"/>
      <c r="I31" s="53"/>
      <c r="J31" s="53"/>
      <c r="K31" s="53"/>
      <c r="L31" s="54"/>
    </row>
    <row r="32" spans="1:13" x14ac:dyDescent="0.2">
      <c r="A32" s="397" t="s">
        <v>262</v>
      </c>
      <c r="B32" s="398"/>
      <c r="C32" s="398"/>
      <c r="D32" s="398"/>
      <c r="E32" s="398"/>
      <c r="F32" s="398"/>
      <c r="G32" s="398"/>
      <c r="H32" s="398"/>
      <c r="I32" s="398"/>
      <c r="J32" s="398"/>
      <c r="K32" s="398"/>
      <c r="L32" s="399"/>
    </row>
    <row r="33" spans="1:13" x14ac:dyDescent="0.2">
      <c r="A33" s="384" t="s">
        <v>119</v>
      </c>
      <c r="B33" s="385"/>
      <c r="C33" s="385"/>
      <c r="D33" s="386"/>
      <c r="E33" s="338">
        <f>$L$1-3</f>
        <v>2015</v>
      </c>
      <c r="F33" s="338"/>
      <c r="G33" s="338">
        <f>$L$1-2</f>
        <v>2016</v>
      </c>
      <c r="H33" s="338"/>
      <c r="I33" s="338">
        <f>$L$1-1</f>
        <v>2017</v>
      </c>
      <c r="J33" s="338"/>
      <c r="K33" s="338">
        <f>$L$1</f>
        <v>2018</v>
      </c>
      <c r="L33" s="407"/>
    </row>
    <row r="34" spans="1:13" ht="12.75" customHeight="1" x14ac:dyDescent="0.2">
      <c r="A34" s="408" t="s">
        <v>263</v>
      </c>
      <c r="B34" s="409"/>
      <c r="C34" s="409"/>
      <c r="D34" s="410"/>
      <c r="E34" s="411">
        <f>E27/249876.92</f>
        <v>0.2368646131863639</v>
      </c>
      <c r="F34" s="411"/>
      <c r="G34" s="411">
        <f>G27/207151</f>
        <v>0.27781666513799114</v>
      </c>
      <c r="H34" s="411"/>
      <c r="I34" s="411">
        <v>0.33279999999999998</v>
      </c>
      <c r="J34" s="412"/>
      <c r="K34" s="413">
        <f>K27/'Economico Patrimoniale'!K19</f>
        <v>0.35766397251653548</v>
      </c>
      <c r="L34" s="414"/>
    </row>
    <row r="35" spans="1:13" ht="12.75" customHeight="1" x14ac:dyDescent="0.2">
      <c r="A35" s="404" t="s">
        <v>224</v>
      </c>
      <c r="B35" s="405"/>
      <c r="C35" s="405"/>
      <c r="D35" s="406"/>
      <c r="E35" s="411"/>
      <c r="F35" s="411"/>
      <c r="G35" s="411"/>
      <c r="H35" s="411"/>
      <c r="I35" s="411"/>
      <c r="J35" s="412"/>
      <c r="K35" s="413"/>
      <c r="L35" s="414"/>
    </row>
    <row r="36" spans="1:13" ht="12.75" customHeight="1" x14ac:dyDescent="0.2">
      <c r="A36" s="387" t="s">
        <v>264</v>
      </c>
      <c r="B36" s="388"/>
      <c r="C36" s="388"/>
      <c r="D36" s="389"/>
      <c r="E36" s="411"/>
      <c r="F36" s="411"/>
      <c r="G36" s="411"/>
      <c r="H36" s="411"/>
      <c r="I36" s="411"/>
      <c r="J36" s="412"/>
      <c r="K36" s="413"/>
      <c r="L36" s="414"/>
    </row>
    <row r="37" spans="1:13" ht="12.75" customHeight="1" x14ac:dyDescent="0.2">
      <c r="A37" s="408" t="s">
        <v>265</v>
      </c>
      <c r="B37" s="409"/>
      <c r="C37" s="409"/>
      <c r="D37" s="410"/>
      <c r="E37" s="415">
        <f>E27/E8</f>
        <v>59187</v>
      </c>
      <c r="F37" s="416"/>
      <c r="G37" s="415">
        <f>G27/G8</f>
        <v>57550</v>
      </c>
      <c r="H37" s="416"/>
      <c r="I37" s="415">
        <v>64252.7</v>
      </c>
      <c r="J37" s="416"/>
      <c r="K37" s="400">
        <f>K27/K8</f>
        <v>72602.36</v>
      </c>
      <c r="L37" s="401"/>
    </row>
    <row r="38" spans="1:13" ht="12.75" customHeight="1" x14ac:dyDescent="0.2">
      <c r="A38" s="404" t="s">
        <v>224</v>
      </c>
      <c r="B38" s="405"/>
      <c r="C38" s="405"/>
      <c r="D38" s="406"/>
      <c r="E38" s="417"/>
      <c r="F38" s="418"/>
      <c r="G38" s="417"/>
      <c r="H38" s="418"/>
      <c r="I38" s="417"/>
      <c r="J38" s="418"/>
      <c r="K38" s="402"/>
      <c r="L38" s="403"/>
    </row>
    <row r="39" spans="1:13" ht="12.75" customHeight="1" x14ac:dyDescent="0.2">
      <c r="A39" s="387" t="s">
        <v>266</v>
      </c>
      <c r="B39" s="388"/>
      <c r="C39" s="388"/>
      <c r="D39" s="389"/>
      <c r="E39" s="417"/>
      <c r="F39" s="418"/>
      <c r="G39" s="417"/>
      <c r="H39" s="418"/>
      <c r="I39" s="417"/>
      <c r="J39" s="418"/>
      <c r="K39" s="402"/>
      <c r="L39" s="403"/>
    </row>
    <row r="40" spans="1:13" ht="12.75" customHeight="1" x14ac:dyDescent="0.2">
      <c r="A40" s="390" t="s">
        <v>267</v>
      </c>
      <c r="B40" s="391"/>
      <c r="C40" s="391"/>
      <c r="D40" s="392"/>
      <c r="E40" s="393">
        <f>E27/197</f>
        <v>300.44162436548226</v>
      </c>
      <c r="F40" s="394"/>
      <c r="G40" s="393">
        <f>G27/193</f>
        <v>298.18652849740931</v>
      </c>
      <c r="H40" s="394"/>
      <c r="I40" s="415">
        <v>332.92</v>
      </c>
      <c r="J40" s="419"/>
      <c r="K40" s="400">
        <f>K27/Caratteristiche!M5</f>
        <v>376.17803108808289</v>
      </c>
      <c r="L40" s="401"/>
    </row>
    <row r="41" spans="1:13" ht="12.75" customHeight="1" x14ac:dyDescent="0.2">
      <c r="A41" s="404" t="s">
        <v>224</v>
      </c>
      <c r="B41" s="405"/>
      <c r="C41" s="405"/>
      <c r="D41" s="406"/>
      <c r="E41" s="395"/>
      <c r="F41" s="396"/>
      <c r="G41" s="395"/>
      <c r="H41" s="396"/>
      <c r="I41" s="417"/>
      <c r="J41" s="420"/>
      <c r="K41" s="402"/>
      <c r="L41" s="403"/>
    </row>
    <row r="42" spans="1:13" ht="13.5" customHeight="1" x14ac:dyDescent="0.2">
      <c r="A42" s="387" t="s">
        <v>118</v>
      </c>
      <c r="B42" s="388"/>
      <c r="C42" s="388"/>
      <c r="D42" s="389"/>
      <c r="E42" s="395"/>
      <c r="F42" s="396"/>
      <c r="G42" s="395"/>
      <c r="H42" s="396"/>
      <c r="I42" s="417"/>
      <c r="J42" s="420"/>
      <c r="K42" s="402"/>
      <c r="L42" s="403"/>
    </row>
    <row r="43" spans="1:13" ht="12.75" customHeight="1" x14ac:dyDescent="0.2">
      <c r="A43" s="390" t="s">
        <v>268</v>
      </c>
      <c r="B43" s="391"/>
      <c r="C43" s="391"/>
      <c r="D43" s="392"/>
      <c r="E43" s="421">
        <v>197</v>
      </c>
      <c r="F43" s="421"/>
      <c r="G43" s="421">
        <v>193</v>
      </c>
      <c r="H43" s="421"/>
      <c r="I43" s="421">
        <v>193</v>
      </c>
      <c r="J43" s="421"/>
      <c r="K43" s="422">
        <f>Caratteristiche!M5/Organizzazione!K8</f>
        <v>193</v>
      </c>
      <c r="L43" s="423"/>
    </row>
    <row r="44" spans="1:13" ht="12.75" customHeight="1" x14ac:dyDescent="0.2">
      <c r="A44" s="404" t="s">
        <v>118</v>
      </c>
      <c r="B44" s="405"/>
      <c r="C44" s="405"/>
      <c r="D44" s="406"/>
      <c r="E44" s="421"/>
      <c r="F44" s="421"/>
      <c r="G44" s="421"/>
      <c r="H44" s="421"/>
      <c r="I44" s="421"/>
      <c r="J44" s="421"/>
      <c r="K44" s="424"/>
      <c r="L44" s="425"/>
      <c r="M44" s="57"/>
    </row>
    <row r="45" spans="1:13" ht="12.75" customHeight="1" x14ac:dyDescent="0.2">
      <c r="A45" s="387" t="s">
        <v>266</v>
      </c>
      <c r="B45" s="388"/>
      <c r="C45" s="388"/>
      <c r="D45" s="389"/>
      <c r="E45" s="421"/>
      <c r="F45" s="421"/>
      <c r="G45" s="421"/>
      <c r="H45" s="421"/>
      <c r="I45" s="421"/>
      <c r="J45" s="421"/>
      <c r="K45" s="424"/>
      <c r="L45" s="425"/>
    </row>
    <row r="46" spans="1:13" ht="12.75" customHeight="1" x14ac:dyDescent="0.2">
      <c r="A46" s="408" t="s">
        <v>269</v>
      </c>
      <c r="B46" s="409"/>
      <c r="C46" s="409"/>
      <c r="D46" s="410"/>
      <c r="E46" s="411">
        <f>E5/E8</f>
        <v>0</v>
      </c>
      <c r="F46" s="411"/>
      <c r="G46" s="411">
        <f>G5/G8</f>
        <v>0</v>
      </c>
      <c r="H46" s="411"/>
      <c r="I46" s="411">
        <f>I5/I8</f>
        <v>0</v>
      </c>
      <c r="J46" s="411"/>
      <c r="K46" s="413">
        <f>K5/K8</f>
        <v>0</v>
      </c>
      <c r="L46" s="414"/>
    </row>
    <row r="47" spans="1:13" ht="12.75" customHeight="1" x14ac:dyDescent="0.2">
      <c r="A47" s="404" t="s">
        <v>270</v>
      </c>
      <c r="B47" s="405"/>
      <c r="C47" s="405"/>
      <c r="D47" s="406"/>
      <c r="E47" s="411"/>
      <c r="F47" s="411"/>
      <c r="G47" s="411"/>
      <c r="H47" s="411"/>
      <c r="I47" s="411"/>
      <c r="J47" s="411"/>
      <c r="K47" s="413"/>
      <c r="L47" s="414"/>
    </row>
    <row r="48" spans="1:13" ht="12.75" customHeight="1" x14ac:dyDescent="0.2">
      <c r="A48" s="387" t="s">
        <v>266</v>
      </c>
      <c r="B48" s="388"/>
      <c r="C48" s="388"/>
      <c r="D48" s="389"/>
      <c r="E48" s="411"/>
      <c r="F48" s="411"/>
      <c r="G48" s="411"/>
      <c r="H48" s="411"/>
      <c r="I48" s="411"/>
      <c r="J48" s="411"/>
      <c r="K48" s="413"/>
      <c r="L48" s="414"/>
    </row>
    <row r="49" spans="1:12" ht="12.75" customHeight="1" x14ac:dyDescent="0.2">
      <c r="A49" s="390" t="s">
        <v>271</v>
      </c>
      <c r="B49" s="391"/>
      <c r="C49" s="391"/>
      <c r="D49" s="392"/>
      <c r="E49" s="411">
        <f>E6/E8</f>
        <v>1</v>
      </c>
      <c r="F49" s="411"/>
      <c r="G49" s="411">
        <f>G6/G8</f>
        <v>1</v>
      </c>
      <c r="H49" s="411"/>
      <c r="I49" s="411">
        <f>I6/I8</f>
        <v>1</v>
      </c>
      <c r="J49" s="411"/>
      <c r="K49" s="413">
        <f>K6/K8</f>
        <v>1</v>
      </c>
      <c r="L49" s="414"/>
    </row>
    <row r="50" spans="1:12" ht="12.75" customHeight="1" x14ac:dyDescent="0.2">
      <c r="A50" s="404" t="s">
        <v>272</v>
      </c>
      <c r="B50" s="405"/>
      <c r="C50" s="405"/>
      <c r="D50" s="406"/>
      <c r="E50" s="411"/>
      <c r="F50" s="411"/>
      <c r="G50" s="411"/>
      <c r="H50" s="411"/>
      <c r="I50" s="411"/>
      <c r="J50" s="411"/>
      <c r="K50" s="413"/>
      <c r="L50" s="414"/>
    </row>
    <row r="51" spans="1:12" ht="13.5" customHeight="1" x14ac:dyDescent="0.2">
      <c r="A51" s="426" t="s">
        <v>266</v>
      </c>
      <c r="B51" s="405"/>
      <c r="C51" s="405"/>
      <c r="D51" s="406"/>
      <c r="E51" s="411"/>
      <c r="F51" s="411"/>
      <c r="G51" s="411"/>
      <c r="H51" s="411"/>
      <c r="I51" s="411"/>
      <c r="J51" s="411"/>
      <c r="K51" s="413"/>
      <c r="L51" s="414"/>
    </row>
    <row r="52" spans="1:12" ht="13.15" customHeight="1" x14ac:dyDescent="0.2">
      <c r="A52" s="408" t="s">
        <v>273</v>
      </c>
      <c r="B52" s="409"/>
      <c r="C52" s="409"/>
      <c r="D52" s="410"/>
      <c r="E52" s="411" t="e">
        <f>E29/E28</f>
        <v>#DIV/0!</v>
      </c>
      <c r="F52" s="411"/>
      <c r="G52" s="411">
        <f>G29/G28</f>
        <v>1</v>
      </c>
      <c r="H52" s="411"/>
      <c r="I52" s="427">
        <v>0</v>
      </c>
      <c r="J52" s="411"/>
      <c r="K52" s="428" t="e">
        <f>K29/K28</f>
        <v>#DIV/0!</v>
      </c>
      <c r="L52" s="414"/>
    </row>
    <row r="53" spans="1:12" ht="13.15" customHeight="1" x14ac:dyDescent="0.2">
      <c r="A53" s="404" t="s">
        <v>274</v>
      </c>
      <c r="B53" s="405"/>
      <c r="C53" s="405"/>
      <c r="D53" s="406"/>
      <c r="E53" s="411"/>
      <c r="F53" s="411"/>
      <c r="G53" s="411"/>
      <c r="H53" s="411"/>
      <c r="I53" s="411"/>
      <c r="J53" s="411"/>
      <c r="K53" s="428"/>
      <c r="L53" s="414"/>
    </row>
    <row r="54" spans="1:12" ht="13.15" customHeight="1" x14ac:dyDescent="0.2">
      <c r="A54" s="387" t="s">
        <v>275</v>
      </c>
      <c r="B54" s="388"/>
      <c r="C54" s="388"/>
      <c r="D54" s="389"/>
      <c r="E54" s="411"/>
      <c r="F54" s="411"/>
      <c r="G54" s="411"/>
      <c r="H54" s="411"/>
      <c r="I54" s="411"/>
      <c r="J54" s="411"/>
      <c r="K54" s="428"/>
      <c r="L54" s="414"/>
    </row>
    <row r="55" spans="1:12" ht="13.15" customHeight="1" x14ac:dyDescent="0.2">
      <c r="A55" s="408" t="s">
        <v>276</v>
      </c>
      <c r="B55" s="409"/>
      <c r="C55" s="409"/>
      <c r="D55" s="410"/>
      <c r="E55" s="396">
        <f>E29/E8</f>
        <v>0</v>
      </c>
      <c r="F55" s="396"/>
      <c r="G55" s="396">
        <f>G29/G8</f>
        <v>500</v>
      </c>
      <c r="H55" s="396"/>
      <c r="I55" s="396">
        <v>0</v>
      </c>
      <c r="J55" s="396"/>
      <c r="K55" s="435">
        <f>K29/K8</f>
        <v>0</v>
      </c>
      <c r="L55" s="436"/>
    </row>
    <row r="56" spans="1:12" ht="13.15" customHeight="1" x14ac:dyDescent="0.2">
      <c r="A56" s="404" t="s">
        <v>277</v>
      </c>
      <c r="B56" s="405"/>
      <c r="C56" s="405"/>
      <c r="D56" s="406"/>
      <c r="E56" s="396"/>
      <c r="F56" s="396"/>
      <c r="G56" s="396"/>
      <c r="H56" s="396"/>
      <c r="I56" s="396"/>
      <c r="J56" s="396"/>
      <c r="K56" s="435"/>
      <c r="L56" s="436"/>
    </row>
    <row r="57" spans="1:12" ht="13.15" customHeight="1" x14ac:dyDescent="0.2">
      <c r="A57" s="387" t="s">
        <v>266</v>
      </c>
      <c r="B57" s="388"/>
      <c r="C57" s="388"/>
      <c r="D57" s="389"/>
      <c r="E57" s="396"/>
      <c r="F57" s="396"/>
      <c r="G57" s="396"/>
      <c r="H57" s="396"/>
      <c r="I57" s="396"/>
      <c r="J57" s="396"/>
      <c r="K57" s="435"/>
      <c r="L57" s="436"/>
    </row>
    <row r="58" spans="1:12" ht="13.15" customHeight="1" x14ac:dyDescent="0.2">
      <c r="A58" s="390" t="s">
        <v>278</v>
      </c>
      <c r="B58" s="391"/>
      <c r="C58" s="391"/>
      <c r="D58" s="392"/>
      <c r="E58" s="411">
        <f>E29/E27</f>
        <v>0</v>
      </c>
      <c r="F58" s="411"/>
      <c r="G58" s="411">
        <f>G29/G27</f>
        <v>8.6880973066898355E-3</v>
      </c>
      <c r="H58" s="411"/>
      <c r="I58" s="411">
        <v>0</v>
      </c>
      <c r="J58" s="411"/>
      <c r="K58" s="428">
        <f>K29/K27</f>
        <v>0</v>
      </c>
      <c r="L58" s="414"/>
    </row>
    <row r="59" spans="1:12" ht="13.15" customHeight="1" x14ac:dyDescent="0.2">
      <c r="A59" s="404" t="s">
        <v>277</v>
      </c>
      <c r="B59" s="405"/>
      <c r="C59" s="405"/>
      <c r="D59" s="406"/>
      <c r="E59" s="411"/>
      <c r="F59" s="411"/>
      <c r="G59" s="411"/>
      <c r="H59" s="411"/>
      <c r="I59" s="411"/>
      <c r="J59" s="411"/>
      <c r="K59" s="428"/>
      <c r="L59" s="414"/>
    </row>
    <row r="60" spans="1:12" ht="13.9" customHeight="1" thickBot="1" x14ac:dyDescent="0.25">
      <c r="A60" s="432" t="s">
        <v>224</v>
      </c>
      <c r="B60" s="433"/>
      <c r="C60" s="433"/>
      <c r="D60" s="434"/>
      <c r="E60" s="429"/>
      <c r="F60" s="429"/>
      <c r="G60" s="429"/>
      <c r="H60" s="429"/>
      <c r="I60" s="429"/>
      <c r="J60" s="429"/>
      <c r="K60" s="430"/>
      <c r="L60" s="431"/>
    </row>
    <row r="63" spans="1:12" x14ac:dyDescent="0.2">
      <c r="A63" s="364"/>
      <c r="B63" s="364"/>
      <c r="C63" s="364"/>
      <c r="D63" s="364"/>
      <c r="E63" s="364"/>
      <c r="F63" s="364"/>
      <c r="G63" s="364"/>
      <c r="H63" s="364"/>
      <c r="I63" s="364"/>
      <c r="J63" s="364"/>
      <c r="K63" s="364"/>
      <c r="L63" s="364"/>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s>
  <phoneticPr fontId="27"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topLeftCell="A17" zoomScaleNormal="100" workbookViewId="0">
      <selection activeCell="M18" sqref="M18:N18"/>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437"/>
      <c r="B1" s="438"/>
      <c r="C1" s="438"/>
      <c r="D1" s="438"/>
      <c r="E1" s="438"/>
      <c r="F1" s="438"/>
      <c r="G1" s="438"/>
      <c r="H1" s="438"/>
      <c r="I1" s="438"/>
      <c r="J1" s="438"/>
      <c r="K1" s="438"/>
      <c r="L1" s="438"/>
      <c r="M1" s="3" t="s">
        <v>116</v>
      </c>
      <c r="N1" s="4">
        <v>2018</v>
      </c>
    </row>
    <row r="2" spans="1:15" ht="24.75" customHeight="1" thickBot="1" x14ac:dyDescent="0.25">
      <c r="A2" s="439" t="s">
        <v>117</v>
      </c>
      <c r="B2" s="331"/>
      <c r="C2" s="331"/>
      <c r="D2" s="331"/>
      <c r="E2" s="331"/>
      <c r="F2" s="331"/>
      <c r="G2" s="331"/>
      <c r="H2" s="331"/>
      <c r="I2" s="331"/>
      <c r="J2" s="331"/>
      <c r="K2" s="331"/>
      <c r="L2" s="331"/>
      <c r="M2" s="331"/>
      <c r="N2" s="440"/>
    </row>
    <row r="3" spans="1:15" ht="13.5" customHeight="1" x14ac:dyDescent="0.2">
      <c r="A3" s="333" t="s">
        <v>118</v>
      </c>
      <c r="B3" s="334"/>
      <c r="C3" s="334"/>
      <c r="D3" s="334"/>
      <c r="E3" s="334"/>
      <c r="F3" s="334"/>
      <c r="G3" s="334"/>
      <c r="H3" s="334"/>
      <c r="I3" s="334"/>
      <c r="J3" s="334"/>
      <c r="K3" s="334"/>
      <c r="L3" s="334"/>
      <c r="M3" s="334"/>
      <c r="N3" s="335"/>
    </row>
    <row r="4" spans="1:15" ht="15" customHeight="1" x14ac:dyDescent="0.2">
      <c r="A4" s="441" t="s">
        <v>119</v>
      </c>
      <c r="B4" s="442"/>
      <c r="C4" s="442"/>
      <c r="D4" s="442"/>
      <c r="E4" s="442"/>
      <c r="F4" s="442"/>
      <c r="G4" s="443">
        <f>N1 - 3</f>
        <v>2015</v>
      </c>
      <c r="H4" s="443"/>
      <c r="I4" s="443">
        <f>N1-2</f>
        <v>2016</v>
      </c>
      <c r="J4" s="443"/>
      <c r="K4" s="443">
        <f>N1-1</f>
        <v>2017</v>
      </c>
      <c r="L4" s="443"/>
      <c r="M4" s="444">
        <f>N1</f>
        <v>2018</v>
      </c>
      <c r="N4" s="445"/>
      <c r="O4" s="6"/>
    </row>
    <row r="5" spans="1:15" ht="12.75" customHeight="1" x14ac:dyDescent="0.2">
      <c r="A5" s="457" t="s">
        <v>120</v>
      </c>
      <c r="B5" s="458"/>
      <c r="C5" s="458"/>
      <c r="D5" s="458"/>
      <c r="E5" s="458"/>
      <c r="F5" s="458"/>
      <c r="G5" s="459">
        <v>192</v>
      </c>
      <c r="H5" s="460"/>
      <c r="I5" s="461">
        <v>192</v>
      </c>
      <c r="J5" s="461"/>
      <c r="K5" s="461">
        <v>187</v>
      </c>
      <c r="L5" s="461"/>
      <c r="M5" s="462">
        <v>193</v>
      </c>
      <c r="N5" s="463"/>
    </row>
    <row r="6" spans="1:15" ht="12.75" customHeight="1" x14ac:dyDescent="0.2">
      <c r="A6" s="449" t="s">
        <v>121</v>
      </c>
      <c r="B6" s="450"/>
      <c r="C6" s="450"/>
      <c r="D6" s="450"/>
      <c r="E6" s="450"/>
      <c r="F6" s="450"/>
      <c r="G6" s="451">
        <v>4</v>
      </c>
      <c r="H6" s="452"/>
      <c r="I6" s="453">
        <v>3</v>
      </c>
      <c r="J6" s="453"/>
      <c r="K6" s="453">
        <v>5</v>
      </c>
      <c r="L6" s="453"/>
      <c r="M6" s="454">
        <v>5</v>
      </c>
      <c r="N6" s="455"/>
      <c r="O6" s="6"/>
    </row>
    <row r="7" spans="1:15" hidden="1" x14ac:dyDescent="0.2">
      <c r="A7" s="446"/>
      <c r="B7" s="447"/>
      <c r="C7" s="447"/>
      <c r="D7" s="447"/>
      <c r="E7" s="447"/>
      <c r="F7" s="447"/>
      <c r="G7" s="447"/>
      <c r="H7" s="447"/>
      <c r="I7" s="447"/>
      <c r="J7" s="447"/>
      <c r="K7" s="447"/>
      <c r="L7" s="447"/>
      <c r="M7" s="447"/>
      <c r="N7" s="448"/>
    </row>
    <row r="8" spans="1:15" ht="13.15" customHeight="1" x14ac:dyDescent="0.2">
      <c r="A8" s="441" t="s">
        <v>119</v>
      </c>
      <c r="B8" s="442"/>
      <c r="C8" s="442"/>
      <c r="D8" s="442"/>
      <c r="E8" s="442"/>
      <c r="F8" s="442"/>
      <c r="G8" s="443">
        <f>N1-3</f>
        <v>2015</v>
      </c>
      <c r="H8" s="443"/>
      <c r="I8" s="443">
        <f>N1-2</f>
        <v>2016</v>
      </c>
      <c r="J8" s="443"/>
      <c r="K8" s="443">
        <f>N1-1</f>
        <v>2017</v>
      </c>
      <c r="L8" s="456"/>
      <c r="M8" s="443">
        <f>N1</f>
        <v>2018</v>
      </c>
      <c r="N8" s="456"/>
    </row>
    <row r="9" spans="1:15" x14ac:dyDescent="0.2">
      <c r="A9" s="464" t="s">
        <v>122</v>
      </c>
      <c r="B9" s="465"/>
      <c r="C9" s="465"/>
      <c r="D9" s="465"/>
      <c r="E9" s="465"/>
      <c r="F9" s="465"/>
      <c r="G9" s="466">
        <v>3</v>
      </c>
      <c r="H9" s="466"/>
      <c r="I9" s="466">
        <v>0</v>
      </c>
      <c r="J9" s="466"/>
      <c r="K9" s="466">
        <v>1</v>
      </c>
      <c r="L9" s="466"/>
      <c r="M9" s="454">
        <v>0</v>
      </c>
      <c r="N9" s="455"/>
    </row>
    <row r="10" spans="1:15" x14ac:dyDescent="0.2">
      <c r="A10" s="449" t="s">
        <v>123</v>
      </c>
      <c r="B10" s="450"/>
      <c r="C10" s="450"/>
      <c r="D10" s="450"/>
      <c r="E10" s="450"/>
      <c r="F10" s="450"/>
      <c r="G10" s="453">
        <v>1</v>
      </c>
      <c r="H10" s="453"/>
      <c r="I10" s="453">
        <v>2</v>
      </c>
      <c r="J10" s="453"/>
      <c r="K10" s="453">
        <v>1</v>
      </c>
      <c r="L10" s="453"/>
      <c r="M10" s="454">
        <v>1</v>
      </c>
      <c r="N10" s="455"/>
    </row>
    <row r="11" spans="1:15" ht="13.15" customHeight="1" x14ac:dyDescent="0.2">
      <c r="A11" s="449" t="s">
        <v>124</v>
      </c>
      <c r="B11" s="450"/>
      <c r="C11" s="450"/>
      <c r="D11" s="450"/>
      <c r="E11" s="450"/>
      <c r="F11" s="450"/>
      <c r="G11" s="453">
        <v>2</v>
      </c>
      <c r="H11" s="451"/>
      <c r="I11" s="453">
        <v>4</v>
      </c>
      <c r="J11" s="451"/>
      <c r="K11" s="453">
        <v>3</v>
      </c>
      <c r="L11" s="451"/>
      <c r="M11" s="454">
        <v>10</v>
      </c>
      <c r="N11" s="455"/>
    </row>
    <row r="12" spans="1:15" x14ac:dyDescent="0.2">
      <c r="A12" s="446" t="s">
        <v>125</v>
      </c>
      <c r="B12" s="447"/>
      <c r="C12" s="447"/>
      <c r="D12" s="447"/>
      <c r="E12" s="447"/>
      <c r="F12" s="447"/>
      <c r="G12" s="467">
        <v>7</v>
      </c>
      <c r="H12" s="467"/>
      <c r="I12" s="467">
        <v>1</v>
      </c>
      <c r="J12" s="467"/>
      <c r="K12" s="467">
        <v>10</v>
      </c>
      <c r="L12" s="467"/>
      <c r="M12" s="454">
        <v>7</v>
      </c>
      <c r="N12" s="455"/>
    </row>
    <row r="13" spans="1:15" s="8" customFormat="1" ht="12.75" customHeight="1" x14ac:dyDescent="0.15">
      <c r="A13" s="478" t="s">
        <v>126</v>
      </c>
      <c r="B13" s="479"/>
      <c r="C13" s="479"/>
      <c r="D13" s="479"/>
      <c r="E13" s="479"/>
      <c r="F13" s="479"/>
      <c r="G13" s="443">
        <f>N1-3</f>
        <v>2015</v>
      </c>
      <c r="H13" s="443"/>
      <c r="I13" s="443">
        <f>N1-2</f>
        <v>2016</v>
      </c>
      <c r="J13" s="443"/>
      <c r="K13" s="443">
        <f>N1-1</f>
        <v>2017</v>
      </c>
      <c r="L13" s="443"/>
      <c r="M13" s="469">
        <f>N1</f>
        <v>2018</v>
      </c>
      <c r="N13" s="470"/>
      <c r="O13" s="7"/>
    </row>
    <row r="14" spans="1:15" ht="12.75" customHeight="1" x14ac:dyDescent="0.2">
      <c r="A14" s="471" t="s">
        <v>127</v>
      </c>
      <c r="B14" s="472"/>
      <c r="C14" s="472"/>
      <c r="D14" s="472"/>
      <c r="E14" s="473" t="s">
        <v>128</v>
      </c>
      <c r="F14" s="473"/>
      <c r="G14" s="474">
        <v>14</v>
      </c>
      <c r="H14" s="475"/>
      <c r="I14" s="474">
        <v>12</v>
      </c>
      <c r="J14" s="475"/>
      <c r="K14" s="474">
        <v>11</v>
      </c>
      <c r="L14" s="475"/>
      <c r="M14" s="476">
        <v>9</v>
      </c>
      <c r="N14" s="477"/>
      <c r="O14" s="9"/>
    </row>
    <row r="15" spans="1:15" ht="12.75" customHeight="1" x14ac:dyDescent="0.2">
      <c r="A15" s="449" t="s">
        <v>129</v>
      </c>
      <c r="B15" s="450"/>
      <c r="C15" s="450"/>
      <c r="D15" s="450"/>
      <c r="E15" s="468" t="s">
        <v>130</v>
      </c>
      <c r="F15" s="468" t="s">
        <v>130</v>
      </c>
      <c r="G15" s="451">
        <v>13</v>
      </c>
      <c r="H15" s="452"/>
      <c r="I15" s="451">
        <v>14</v>
      </c>
      <c r="J15" s="452"/>
      <c r="K15" s="451">
        <v>15</v>
      </c>
      <c r="L15" s="452"/>
      <c r="M15" s="454">
        <v>14</v>
      </c>
      <c r="N15" s="455"/>
      <c r="O15" s="9"/>
    </row>
    <row r="16" spans="1:15" ht="12.75" customHeight="1" x14ac:dyDescent="0.2">
      <c r="A16" s="449" t="s">
        <v>131</v>
      </c>
      <c r="B16" s="450"/>
      <c r="C16" s="450"/>
      <c r="D16" s="450"/>
      <c r="E16" s="468" t="s">
        <v>132</v>
      </c>
      <c r="F16" s="468" t="s">
        <v>132</v>
      </c>
      <c r="G16" s="451">
        <v>28</v>
      </c>
      <c r="H16" s="452"/>
      <c r="I16" s="451">
        <v>28</v>
      </c>
      <c r="J16" s="452"/>
      <c r="K16" s="451">
        <v>27</v>
      </c>
      <c r="L16" s="452"/>
      <c r="M16" s="454">
        <v>25</v>
      </c>
      <c r="N16" s="455"/>
      <c r="O16" s="9"/>
    </row>
    <row r="17" spans="1:15" x14ac:dyDescent="0.2">
      <c r="A17" s="449" t="s">
        <v>133</v>
      </c>
      <c r="B17" s="450"/>
      <c r="C17" s="450"/>
      <c r="D17" s="450"/>
      <c r="E17" s="468" t="s">
        <v>134</v>
      </c>
      <c r="F17" s="468" t="s">
        <v>134</v>
      </c>
      <c r="G17" s="451">
        <v>89</v>
      </c>
      <c r="H17" s="452"/>
      <c r="I17" s="451">
        <v>87</v>
      </c>
      <c r="J17" s="452"/>
      <c r="K17" s="451">
        <v>85</v>
      </c>
      <c r="L17" s="452"/>
      <c r="M17" s="454">
        <v>94</v>
      </c>
      <c r="N17" s="455"/>
    </row>
    <row r="18" spans="1:15" x14ac:dyDescent="0.2">
      <c r="A18" s="446" t="s">
        <v>135</v>
      </c>
      <c r="B18" s="447"/>
      <c r="C18" s="447"/>
      <c r="D18" s="447"/>
      <c r="E18" s="480" t="s">
        <v>136</v>
      </c>
      <c r="F18" s="480" t="s">
        <v>136</v>
      </c>
      <c r="G18" s="481">
        <v>48</v>
      </c>
      <c r="H18" s="482"/>
      <c r="I18" s="481">
        <v>52</v>
      </c>
      <c r="J18" s="482"/>
      <c r="K18" s="481">
        <v>49</v>
      </c>
      <c r="L18" s="482"/>
      <c r="M18" s="483">
        <v>51</v>
      </c>
      <c r="N18" s="484"/>
    </row>
    <row r="19" spans="1:15" x14ac:dyDescent="0.2">
      <c r="A19" s="478" t="s">
        <v>137</v>
      </c>
      <c r="B19" s="479"/>
      <c r="C19" s="479"/>
      <c r="D19" s="479"/>
      <c r="E19" s="479"/>
      <c r="F19" s="479"/>
      <c r="G19" s="443">
        <f>N1-3</f>
        <v>2015</v>
      </c>
      <c r="H19" s="443"/>
      <c r="I19" s="443">
        <f>N1-2</f>
        <v>2016</v>
      </c>
      <c r="J19" s="443"/>
      <c r="K19" s="443">
        <f>N1-1</f>
        <v>2017</v>
      </c>
      <c r="L19" s="443"/>
      <c r="M19" s="469">
        <f>N1</f>
        <v>2018</v>
      </c>
      <c r="N19" s="470"/>
    </row>
    <row r="20" spans="1:15" x14ac:dyDescent="0.2">
      <c r="A20" s="471" t="s">
        <v>138</v>
      </c>
      <c r="B20" s="472"/>
      <c r="C20" s="472"/>
      <c r="D20" s="472"/>
      <c r="E20" s="473" t="s">
        <v>139</v>
      </c>
      <c r="F20" s="473"/>
      <c r="G20" s="466">
        <v>8</v>
      </c>
      <c r="H20" s="466"/>
      <c r="I20" s="466">
        <v>7</v>
      </c>
      <c r="J20" s="466"/>
      <c r="K20" s="466">
        <v>6</v>
      </c>
      <c r="L20" s="466"/>
      <c r="M20" s="476">
        <v>4</v>
      </c>
      <c r="N20" s="477"/>
    </row>
    <row r="21" spans="1:15" x14ac:dyDescent="0.2">
      <c r="A21" s="449" t="s">
        <v>140</v>
      </c>
      <c r="B21" s="450"/>
      <c r="C21" s="450"/>
      <c r="D21" s="450"/>
      <c r="E21" s="485" t="s">
        <v>141</v>
      </c>
      <c r="F21" s="468"/>
      <c r="G21" s="453">
        <v>18</v>
      </c>
      <c r="H21" s="453"/>
      <c r="I21" s="453">
        <v>19</v>
      </c>
      <c r="J21" s="453"/>
      <c r="K21" s="453">
        <v>25</v>
      </c>
      <c r="L21" s="453"/>
      <c r="M21" s="454">
        <v>21</v>
      </c>
      <c r="N21" s="455"/>
    </row>
    <row r="22" spans="1:15" x14ac:dyDescent="0.2">
      <c r="A22" s="449" t="s">
        <v>142</v>
      </c>
      <c r="B22" s="450"/>
      <c r="C22" s="450"/>
      <c r="D22" s="450"/>
      <c r="E22" s="468" t="s">
        <v>143</v>
      </c>
      <c r="F22" s="468"/>
      <c r="G22" s="453">
        <v>31</v>
      </c>
      <c r="H22" s="453"/>
      <c r="I22" s="453">
        <v>31</v>
      </c>
      <c r="J22" s="453"/>
      <c r="K22" s="453">
        <v>31</v>
      </c>
      <c r="L22" s="453"/>
      <c r="M22" s="454">
        <v>30</v>
      </c>
      <c r="N22" s="455"/>
    </row>
    <row r="23" spans="1:15" x14ac:dyDescent="0.2">
      <c r="A23" s="449" t="s">
        <v>34</v>
      </c>
      <c r="B23" s="450"/>
      <c r="C23" s="450"/>
      <c r="D23" s="450"/>
      <c r="E23" s="468" t="s">
        <v>144</v>
      </c>
      <c r="F23" s="468"/>
      <c r="G23" s="453">
        <v>21</v>
      </c>
      <c r="H23" s="453"/>
      <c r="I23" s="453">
        <v>20</v>
      </c>
      <c r="J23" s="453"/>
      <c r="K23" s="453">
        <v>14</v>
      </c>
      <c r="L23" s="453"/>
      <c r="M23" s="454">
        <v>14</v>
      </c>
      <c r="N23" s="455"/>
    </row>
    <row r="24" spans="1:15" x14ac:dyDescent="0.2">
      <c r="A24" s="446"/>
      <c r="B24" s="447"/>
      <c r="C24" s="447"/>
      <c r="D24" s="447"/>
      <c r="E24" s="480"/>
      <c r="F24" s="480"/>
      <c r="G24" s="467"/>
      <c r="H24" s="467"/>
      <c r="I24" s="467"/>
      <c r="J24" s="467"/>
      <c r="K24" s="467"/>
      <c r="L24" s="467"/>
      <c r="M24" s="498"/>
      <c r="N24" s="499"/>
    </row>
    <row r="25" spans="1:15" ht="15.75" customHeight="1" thickBot="1" x14ac:dyDescent="0.25">
      <c r="A25" s="10" t="s">
        <v>145</v>
      </c>
      <c r="B25" s="11"/>
      <c r="C25" s="12"/>
      <c r="D25" s="13"/>
      <c r="E25" s="14"/>
      <c r="F25" s="11"/>
      <c r="G25" s="12"/>
      <c r="H25" s="15"/>
      <c r="I25" s="486"/>
      <c r="J25" s="487"/>
      <c r="K25" s="487"/>
      <c r="L25" s="488"/>
      <c r="M25" s="489">
        <v>200</v>
      </c>
      <c r="N25" s="490"/>
    </row>
    <row r="27" spans="1:15" ht="13.5" thickBot="1" x14ac:dyDescent="0.25"/>
    <row r="28" spans="1:15" x14ac:dyDescent="0.2">
      <c r="A28" s="491" t="s">
        <v>146</v>
      </c>
      <c r="B28" s="492"/>
      <c r="C28" s="492"/>
      <c r="D28" s="492"/>
      <c r="E28" s="492"/>
      <c r="F28" s="492"/>
      <c r="G28" s="492"/>
      <c r="H28" s="492"/>
      <c r="I28" s="492"/>
      <c r="J28" s="492"/>
      <c r="K28" s="492"/>
      <c r="L28" s="492"/>
      <c r="M28" s="492"/>
      <c r="N28" s="493"/>
    </row>
    <row r="29" spans="1:15" x14ac:dyDescent="0.2">
      <c r="A29" s="494" t="s">
        <v>147</v>
      </c>
      <c r="B29" s="495"/>
      <c r="C29" s="495"/>
      <c r="D29" s="495"/>
      <c r="E29" s="495"/>
      <c r="F29" s="495"/>
      <c r="G29" s="495"/>
      <c r="H29" s="495"/>
      <c r="I29" s="495"/>
      <c r="J29" s="495"/>
      <c r="K29" s="495"/>
      <c r="L29" s="495"/>
      <c r="M29" s="496"/>
      <c r="N29" s="497"/>
      <c r="O29" s="16"/>
    </row>
    <row r="30" spans="1:15" x14ac:dyDescent="0.2">
      <c r="A30" s="500" t="s">
        <v>148</v>
      </c>
      <c r="B30" s="501"/>
      <c r="C30" s="501"/>
      <c r="D30" s="501"/>
      <c r="E30" s="501"/>
      <c r="F30" s="501"/>
      <c r="G30" s="501"/>
      <c r="H30" s="501"/>
      <c r="I30" s="501"/>
      <c r="J30" s="501"/>
      <c r="K30" s="501"/>
      <c r="L30" s="501"/>
      <c r="M30" s="454">
        <v>0</v>
      </c>
      <c r="N30" s="455"/>
    </row>
    <row r="31" spans="1:15" ht="13.5" customHeight="1" x14ac:dyDescent="0.2">
      <c r="A31" s="506" t="s">
        <v>149</v>
      </c>
      <c r="B31" s="507"/>
      <c r="C31" s="507"/>
      <c r="D31" s="507"/>
      <c r="E31" s="507"/>
      <c r="F31" s="507"/>
      <c r="G31" s="507"/>
      <c r="H31" s="507"/>
      <c r="I31" s="507"/>
      <c r="J31" s="507"/>
      <c r="K31" s="507"/>
      <c r="L31" s="507"/>
      <c r="M31" s="507"/>
      <c r="N31" s="508"/>
    </row>
    <row r="32" spans="1:15" x14ac:dyDescent="0.2">
      <c r="A32" s="500" t="s">
        <v>150</v>
      </c>
      <c r="B32" s="501"/>
      <c r="C32" s="501"/>
      <c r="D32" s="501"/>
      <c r="E32" s="501"/>
      <c r="F32" s="501"/>
      <c r="G32" s="501"/>
      <c r="H32" s="501"/>
      <c r="I32" s="501"/>
      <c r="J32" s="501"/>
      <c r="K32" s="501"/>
      <c r="L32" s="501"/>
      <c r="M32" s="454">
        <v>0</v>
      </c>
      <c r="N32" s="455"/>
    </row>
    <row r="33" spans="1:14" ht="13.5" thickBot="1" x14ac:dyDescent="0.25">
      <c r="A33" s="502" t="s">
        <v>151</v>
      </c>
      <c r="B33" s="503"/>
      <c r="C33" s="503"/>
      <c r="D33" s="503"/>
      <c r="E33" s="503"/>
      <c r="F33" s="503"/>
      <c r="G33" s="503"/>
      <c r="H33" s="503"/>
      <c r="I33" s="503"/>
      <c r="J33" s="503"/>
      <c r="K33" s="503"/>
      <c r="L33" s="503"/>
      <c r="M33" s="504">
        <v>1</v>
      </c>
      <c r="N33" s="505"/>
    </row>
    <row r="35" spans="1:14" ht="13.5" thickBot="1" x14ac:dyDescent="0.25"/>
    <row r="36" spans="1:14" x14ac:dyDescent="0.2">
      <c r="A36" s="333" t="s">
        <v>152</v>
      </c>
      <c r="B36" s="334"/>
      <c r="C36" s="334"/>
      <c r="D36" s="334"/>
      <c r="E36" s="334"/>
      <c r="F36" s="334"/>
      <c r="G36" s="334"/>
      <c r="H36" s="334"/>
      <c r="I36" s="334"/>
      <c r="J36" s="334"/>
      <c r="K36" s="334"/>
      <c r="L36" s="334"/>
      <c r="M36" s="334"/>
      <c r="N36" s="335"/>
    </row>
    <row r="37" spans="1:14" x14ac:dyDescent="0.2">
      <c r="A37" s="17" t="s">
        <v>153</v>
      </c>
      <c r="B37" s="18"/>
      <c r="C37" s="18"/>
      <c r="D37" s="18"/>
      <c r="E37" s="18"/>
      <c r="F37" s="18"/>
      <c r="G37" s="443">
        <f>N1-3</f>
        <v>2015</v>
      </c>
      <c r="H37" s="443"/>
      <c r="I37" s="443">
        <f>N1-2</f>
        <v>2016</v>
      </c>
      <c r="J37" s="443"/>
      <c r="K37" s="443">
        <f>N1-1</f>
        <v>2017</v>
      </c>
      <c r="L37" s="443"/>
      <c r="M37" s="515">
        <f>N1</f>
        <v>2018</v>
      </c>
      <c r="N37" s="470"/>
    </row>
    <row r="38" spans="1:14" x14ac:dyDescent="0.2">
      <c r="A38" s="512" t="s">
        <v>154</v>
      </c>
      <c r="B38" s="513"/>
      <c r="C38" s="513"/>
      <c r="D38" s="19" t="s">
        <v>155</v>
      </c>
      <c r="E38" s="513"/>
      <c r="F38" s="514"/>
      <c r="G38" s="465">
        <v>0</v>
      </c>
      <c r="H38" s="465"/>
      <c r="I38" s="465">
        <v>0</v>
      </c>
      <c r="J38" s="465"/>
      <c r="K38" s="465">
        <v>0</v>
      </c>
      <c r="L38" s="465"/>
      <c r="M38" s="518">
        <v>0</v>
      </c>
      <c r="N38" s="519"/>
    </row>
    <row r="39" spans="1:14" x14ac:dyDescent="0.2">
      <c r="A39" s="509" t="s">
        <v>156</v>
      </c>
      <c r="B39" s="510"/>
      <c r="C39" s="510"/>
      <c r="D39" s="20" t="s">
        <v>155</v>
      </c>
      <c r="E39" s="510"/>
      <c r="F39" s="511"/>
      <c r="G39" s="501">
        <v>4.0999999999999996</v>
      </c>
      <c r="H39" s="501"/>
      <c r="I39" s="501">
        <v>4.0999999999999996</v>
      </c>
      <c r="J39" s="501"/>
      <c r="K39" s="501">
        <v>4.0999999999999996</v>
      </c>
      <c r="L39" s="501"/>
      <c r="M39" s="516">
        <v>4.0999999999999996</v>
      </c>
      <c r="N39" s="517"/>
    </row>
    <row r="40" spans="1:14" x14ac:dyDescent="0.2">
      <c r="A40" s="509" t="s">
        <v>157</v>
      </c>
      <c r="B40" s="510"/>
      <c r="C40" s="510"/>
      <c r="D40" s="20" t="s">
        <v>155</v>
      </c>
      <c r="E40" s="510"/>
      <c r="F40" s="511"/>
      <c r="G40" s="501">
        <v>6.2</v>
      </c>
      <c r="H40" s="501"/>
      <c r="I40" s="501">
        <v>6.2</v>
      </c>
      <c r="J40" s="501"/>
      <c r="K40" s="501">
        <v>6.2</v>
      </c>
      <c r="L40" s="501"/>
      <c r="M40" s="516">
        <v>6.2</v>
      </c>
      <c r="N40" s="517"/>
    </row>
    <row r="41" spans="1:14" x14ac:dyDescent="0.2">
      <c r="A41" s="509" t="s">
        <v>158</v>
      </c>
      <c r="B41" s="510"/>
      <c r="C41" s="510"/>
      <c r="D41" s="20" t="s">
        <v>155</v>
      </c>
      <c r="E41" s="510"/>
      <c r="F41" s="511"/>
      <c r="G41" s="501">
        <v>6.8</v>
      </c>
      <c r="H41" s="501"/>
      <c r="I41" s="501">
        <v>6.8</v>
      </c>
      <c r="J41" s="501"/>
      <c r="K41" s="501">
        <v>6.8</v>
      </c>
      <c r="L41" s="501"/>
      <c r="M41" s="516">
        <v>6.8</v>
      </c>
      <c r="N41" s="517"/>
    </row>
    <row r="42" spans="1:14" ht="13.5" thickBot="1" x14ac:dyDescent="0.25">
      <c r="A42" s="526" t="s">
        <v>159</v>
      </c>
      <c r="B42" s="527"/>
      <c r="C42" s="527"/>
      <c r="D42" s="21" t="s">
        <v>155</v>
      </c>
      <c r="E42" s="528"/>
      <c r="F42" s="529"/>
      <c r="G42" s="520">
        <v>0</v>
      </c>
      <c r="H42" s="520"/>
      <c r="I42" s="520">
        <v>0</v>
      </c>
      <c r="J42" s="520"/>
      <c r="K42" s="520">
        <v>0</v>
      </c>
      <c r="L42" s="520"/>
      <c r="M42" s="521">
        <v>0</v>
      </c>
      <c r="N42" s="522"/>
    </row>
    <row r="43" spans="1:14" ht="13.5" thickBot="1" x14ac:dyDescent="0.25">
      <c r="A43" s="22"/>
      <c r="B43" s="23"/>
      <c r="C43" s="23"/>
      <c r="D43" s="23"/>
      <c r="E43" s="530" t="s">
        <v>160</v>
      </c>
      <c r="F43" s="531"/>
      <c r="G43" s="530">
        <f>SUM(G38:H42)</f>
        <v>17.100000000000001</v>
      </c>
      <c r="H43" s="531"/>
      <c r="I43" s="530">
        <f>SUM(I38:J42)</f>
        <v>17.100000000000001</v>
      </c>
      <c r="J43" s="531"/>
      <c r="K43" s="530">
        <f>SUM(K38:L42)</f>
        <v>17.100000000000001</v>
      </c>
      <c r="L43" s="531"/>
      <c r="M43" s="523">
        <f>(M38+M39+M40+M41+M42)</f>
        <v>17.100000000000001</v>
      </c>
      <c r="N43" s="524"/>
    </row>
    <row r="46" spans="1:14" x14ac:dyDescent="0.2">
      <c r="A46" s="525"/>
      <c r="B46" s="525"/>
      <c r="C46" s="525"/>
      <c r="E46" s="24"/>
    </row>
    <row r="48" spans="1:14" x14ac:dyDescent="0.2">
      <c r="A48" s="525"/>
      <c r="B48" s="525"/>
    </row>
    <row r="49" spans="1:2" x14ac:dyDescent="0.2">
      <c r="A49" s="525"/>
      <c r="B49" s="525"/>
    </row>
    <row r="50" spans="1:2" x14ac:dyDescent="0.2">
      <c r="A50" s="525"/>
      <c r="B50" s="525"/>
    </row>
    <row r="51" spans="1:2" x14ac:dyDescent="0.2">
      <c r="A51" s="525"/>
      <c r="B51" s="525"/>
    </row>
    <row r="52" spans="1:2" x14ac:dyDescent="0.2">
      <c r="A52" s="525"/>
      <c r="B52" s="525"/>
    </row>
    <row r="53" spans="1:2" x14ac:dyDescent="0.2">
      <c r="A53" s="525"/>
      <c r="B53" s="525"/>
    </row>
    <row r="54" spans="1:2" x14ac:dyDescent="0.2">
      <c r="A54" s="525"/>
      <c r="B54" s="525"/>
    </row>
    <row r="55" spans="1:2" x14ac:dyDescent="0.2">
      <c r="A55" s="525"/>
      <c r="B55" s="525"/>
    </row>
    <row r="56" spans="1:2" x14ac:dyDescent="0.2">
      <c r="A56" s="525"/>
      <c r="B56" s="525"/>
    </row>
    <row r="57" spans="1:2" x14ac:dyDescent="0.2">
      <c r="A57" s="525"/>
      <c r="B57" s="525"/>
    </row>
    <row r="58" spans="1:2" x14ac:dyDescent="0.2">
      <c r="A58" s="525"/>
      <c r="B58" s="525"/>
    </row>
    <row r="59" spans="1:2" x14ac:dyDescent="0.2">
      <c r="A59" s="525"/>
      <c r="B59" s="525"/>
    </row>
    <row r="60" spans="1:2" x14ac:dyDescent="0.2">
      <c r="A60" s="525"/>
      <c r="B60" s="525"/>
    </row>
    <row r="61" spans="1:2" x14ac:dyDescent="0.2">
      <c r="A61" s="525"/>
      <c r="B61" s="525"/>
    </row>
    <row r="62" spans="1:2" x14ac:dyDescent="0.2">
      <c r="A62" s="525"/>
      <c r="B62" s="525"/>
    </row>
    <row r="63" spans="1:2" x14ac:dyDescent="0.2">
      <c r="A63" s="525"/>
      <c r="B63" s="525"/>
    </row>
    <row r="64" spans="1:2" x14ac:dyDescent="0.2">
      <c r="A64" s="525"/>
      <c r="B64" s="525"/>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21:D21"/>
    <mergeCell ref="E21:F21"/>
    <mergeCell ref="G21:H21"/>
    <mergeCell ref="I21:J21"/>
    <mergeCell ref="K21:L21"/>
    <mergeCell ref="A20:D20"/>
    <mergeCell ref="E20:F20"/>
    <mergeCell ref="G20:H20"/>
    <mergeCell ref="I20:J20"/>
    <mergeCell ref="K20:L20"/>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16:D16"/>
    <mergeCell ref="E16:F16"/>
    <mergeCell ref="G16:H16"/>
    <mergeCell ref="I16:J16"/>
    <mergeCell ref="K16:L16"/>
    <mergeCell ref="M16:N16"/>
    <mergeCell ref="E17:F17"/>
    <mergeCell ref="G17:H17"/>
    <mergeCell ref="I17:J17"/>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M10:N10"/>
    <mergeCell ref="A9:F9"/>
    <mergeCell ref="G9:H9"/>
    <mergeCell ref="I9:J9"/>
    <mergeCell ref="K9:L9"/>
    <mergeCell ref="M8:N8"/>
    <mergeCell ref="A5:F5"/>
    <mergeCell ref="G5:H5"/>
    <mergeCell ref="I5:J5"/>
    <mergeCell ref="K5:L5"/>
    <mergeCell ref="M5:N5"/>
    <mergeCell ref="A8:F8"/>
    <mergeCell ref="G8:H8"/>
    <mergeCell ref="I8:J8"/>
    <mergeCell ref="K8:L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s>
  <phoneticPr fontId="27" type="noConversion"/>
  <pageMargins left="0.39370078740157483" right="0.39370078740157483" top="0.67" bottom="0.19685039370078741" header="0.19685039370078741" footer="0.19685039370078741"/>
  <pageSetup paperSize="9" scale="98"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8"/>
  <sheetViews>
    <sheetView topLeftCell="A73" zoomScaleNormal="100" zoomScalePageLayoutView="90" workbookViewId="0">
      <selection activeCell="N85" sqref="N85"/>
    </sheetView>
  </sheetViews>
  <sheetFormatPr defaultRowHeight="12.75" x14ac:dyDescent="0.2"/>
  <cols>
    <col min="1" max="4" width="9.140625" style="5"/>
    <col min="5" max="6" width="14" style="5" bestFit="1" customWidth="1"/>
    <col min="7" max="7" width="14.28515625" style="5" bestFit="1" customWidth="1"/>
    <col min="8" max="8" width="12.7109375" style="5" customWidth="1"/>
    <col min="9" max="9" width="12.42578125" style="5" customWidth="1"/>
    <col min="10" max="10" width="13" style="5" customWidth="1"/>
    <col min="11" max="11" width="12.85546875" style="5" customWidth="1"/>
    <col min="12" max="12" width="13" style="5" customWidth="1"/>
    <col min="13" max="13" width="9.140625" style="5"/>
    <col min="14" max="14" width="19" style="5" bestFit="1" customWidth="1"/>
    <col min="15" max="16384" width="9.140625" style="5"/>
  </cols>
  <sheetData>
    <row r="1" spans="1:15" ht="21.75" customHeight="1" x14ac:dyDescent="0.2">
      <c r="A1" s="542"/>
      <c r="B1" s="543"/>
      <c r="C1" s="543"/>
      <c r="D1" s="543"/>
      <c r="E1" s="543"/>
      <c r="F1" s="543"/>
      <c r="G1" s="543"/>
      <c r="H1" s="543"/>
      <c r="I1" s="543"/>
      <c r="J1" s="543"/>
      <c r="K1" s="25" t="s">
        <v>116</v>
      </c>
      <c r="L1" s="26">
        <v>2018</v>
      </c>
    </row>
    <row r="2" spans="1:15" ht="24.75" customHeight="1" x14ac:dyDescent="0.2">
      <c r="A2" s="544" t="s">
        <v>161</v>
      </c>
      <c r="B2" s="545"/>
      <c r="C2" s="545"/>
      <c r="D2" s="545"/>
      <c r="E2" s="545"/>
      <c r="F2" s="545"/>
      <c r="G2" s="545"/>
      <c r="H2" s="545"/>
      <c r="I2" s="545"/>
      <c r="J2" s="545"/>
      <c r="K2" s="545"/>
      <c r="L2" s="546"/>
    </row>
    <row r="3" spans="1:15" x14ac:dyDescent="0.2">
      <c r="A3" s="547" t="s">
        <v>162</v>
      </c>
      <c r="B3" s="548"/>
      <c r="C3" s="548"/>
      <c r="D3" s="548"/>
      <c r="E3" s="548"/>
      <c r="F3" s="548"/>
      <c r="G3" s="548"/>
      <c r="H3" s="548"/>
      <c r="I3" s="548"/>
      <c r="J3" s="548"/>
      <c r="K3" s="548"/>
      <c r="L3" s="549"/>
      <c r="M3" s="27"/>
      <c r="N3" s="27"/>
      <c r="O3" s="27"/>
    </row>
    <row r="4" spans="1:15" ht="16.5" customHeight="1" x14ac:dyDescent="0.2">
      <c r="A4" s="550" t="s">
        <v>163</v>
      </c>
      <c r="B4" s="551"/>
      <c r="C4" s="551"/>
      <c r="D4" s="551"/>
      <c r="E4" s="541">
        <f>$L$1-3</f>
        <v>2015</v>
      </c>
      <c r="F4" s="541"/>
      <c r="G4" s="541">
        <f>$L$1-2</f>
        <v>2016</v>
      </c>
      <c r="H4" s="541"/>
      <c r="I4" s="541">
        <f>$L$1-1</f>
        <v>2017</v>
      </c>
      <c r="J4" s="541"/>
      <c r="K4" s="541">
        <f>$L$1</f>
        <v>2018</v>
      </c>
      <c r="L4" s="554"/>
    </row>
    <row r="5" spans="1:15" ht="18" customHeight="1" x14ac:dyDescent="0.2">
      <c r="A5" s="552"/>
      <c r="B5" s="553"/>
      <c r="C5" s="551"/>
      <c r="D5" s="551"/>
      <c r="E5" s="28" t="s">
        <v>164</v>
      </c>
      <c r="F5" s="29" t="s">
        <v>165</v>
      </c>
      <c r="G5" s="28" t="s">
        <v>164</v>
      </c>
      <c r="H5" s="29" t="s">
        <v>165</v>
      </c>
      <c r="I5" s="28" t="s">
        <v>164</v>
      </c>
      <c r="J5" s="29" t="s">
        <v>165</v>
      </c>
      <c r="K5" s="30" t="s">
        <v>164</v>
      </c>
      <c r="L5" s="31" t="s">
        <v>165</v>
      </c>
    </row>
    <row r="6" spans="1:15" ht="24.75" customHeight="1" x14ac:dyDescent="0.2">
      <c r="A6" s="555" t="s">
        <v>166</v>
      </c>
      <c r="B6" s="556"/>
      <c r="C6" s="556"/>
      <c r="D6" s="556"/>
      <c r="E6" s="32">
        <v>0</v>
      </c>
      <c r="F6" s="33"/>
      <c r="G6" s="34">
        <v>0</v>
      </c>
      <c r="H6" s="33"/>
      <c r="I6" s="34">
        <v>0</v>
      </c>
      <c r="J6" s="33"/>
      <c r="K6" s="35">
        <v>7000</v>
      </c>
      <c r="L6" s="36"/>
    </row>
    <row r="7" spans="1:15" ht="24.75" customHeight="1" x14ac:dyDescent="0.2">
      <c r="A7" s="555" t="s">
        <v>167</v>
      </c>
      <c r="B7" s="556"/>
      <c r="C7" s="556"/>
      <c r="D7" s="556"/>
      <c r="E7" s="32">
        <v>0</v>
      </c>
      <c r="F7" s="33"/>
      <c r="G7" s="34">
        <v>0</v>
      </c>
      <c r="H7" s="33"/>
      <c r="I7" s="34">
        <v>0</v>
      </c>
      <c r="J7" s="33"/>
      <c r="K7" s="35"/>
      <c r="L7" s="36"/>
    </row>
    <row r="8" spans="1:15" ht="24.75" customHeight="1" x14ac:dyDescent="0.2">
      <c r="A8" s="555" t="s">
        <v>168</v>
      </c>
      <c r="B8" s="556"/>
      <c r="C8" s="556"/>
      <c r="D8" s="556"/>
      <c r="E8" s="32">
        <v>140704.19</v>
      </c>
      <c r="F8" s="37">
        <v>119381.81</v>
      </c>
      <c r="G8" s="34">
        <v>160065.82</v>
      </c>
      <c r="H8" s="38">
        <v>142682.29999999999</v>
      </c>
      <c r="I8" s="34">
        <v>181596.74</v>
      </c>
      <c r="J8" s="38">
        <v>165939.16</v>
      </c>
      <c r="K8" s="35">
        <v>166134.42000000001</v>
      </c>
      <c r="L8" s="39"/>
    </row>
    <row r="9" spans="1:15" ht="24.75" customHeight="1" x14ac:dyDescent="0.2">
      <c r="A9" s="555" t="s">
        <v>169</v>
      </c>
      <c r="B9" s="556"/>
      <c r="C9" s="556"/>
      <c r="D9" s="556"/>
      <c r="E9" s="32">
        <v>34603.71</v>
      </c>
      <c r="F9" s="37">
        <v>34603.71</v>
      </c>
      <c r="G9" s="34">
        <v>29559.99</v>
      </c>
      <c r="H9" s="38">
        <v>29559.99</v>
      </c>
      <c r="I9" s="34">
        <v>29175.74</v>
      </c>
      <c r="J9" s="38">
        <v>27564.37</v>
      </c>
      <c r="K9" s="35">
        <v>29623</v>
      </c>
      <c r="L9" s="39"/>
      <c r="N9" s="40"/>
    </row>
    <row r="10" spans="1:15" ht="24.75" customHeight="1" x14ac:dyDescent="0.2">
      <c r="A10" s="555" t="s">
        <v>170</v>
      </c>
      <c r="B10" s="556"/>
      <c r="C10" s="556"/>
      <c r="D10" s="556"/>
      <c r="E10" s="32">
        <v>12732.85</v>
      </c>
      <c r="F10" s="37">
        <v>11662.55</v>
      </c>
      <c r="G10" s="34">
        <v>14532.62</v>
      </c>
      <c r="H10" s="38">
        <v>12073.96</v>
      </c>
      <c r="I10" s="34">
        <v>18649.27</v>
      </c>
      <c r="J10" s="38">
        <v>16796.27</v>
      </c>
      <c r="K10" s="35">
        <v>14649</v>
      </c>
      <c r="L10" s="39"/>
    </row>
    <row r="11" spans="1:15" ht="24.75" customHeight="1" x14ac:dyDescent="0.2">
      <c r="A11" s="555" t="s">
        <v>171</v>
      </c>
      <c r="B11" s="556"/>
      <c r="C11" s="556"/>
      <c r="D11" s="556"/>
      <c r="E11" s="32">
        <v>0</v>
      </c>
      <c r="F11" s="37">
        <v>0</v>
      </c>
      <c r="G11" s="34">
        <v>9940.83</v>
      </c>
      <c r="H11" s="38">
        <v>9940.83</v>
      </c>
      <c r="I11" s="34">
        <v>0</v>
      </c>
      <c r="J11" s="38">
        <v>0</v>
      </c>
      <c r="K11" s="35">
        <v>1396000</v>
      </c>
      <c r="L11" s="39"/>
    </row>
    <row r="12" spans="1:15" ht="24.75" customHeight="1" x14ac:dyDescent="0.2">
      <c r="A12" s="555" t="s">
        <v>172</v>
      </c>
      <c r="B12" s="556"/>
      <c r="C12" s="556"/>
      <c r="D12" s="556"/>
      <c r="E12" s="32">
        <v>0</v>
      </c>
      <c r="F12" s="37">
        <v>0</v>
      </c>
      <c r="G12" s="34">
        <v>0</v>
      </c>
      <c r="H12" s="38">
        <v>0</v>
      </c>
      <c r="I12" s="34">
        <v>0</v>
      </c>
      <c r="J12" s="38">
        <v>0</v>
      </c>
      <c r="K12" s="35">
        <v>0</v>
      </c>
      <c r="L12" s="39"/>
    </row>
    <row r="13" spans="1:15" ht="24.75" customHeight="1" x14ac:dyDescent="0.2">
      <c r="A13" s="557" t="s">
        <v>173</v>
      </c>
      <c r="B13" s="558"/>
      <c r="C13" s="558"/>
      <c r="D13" s="558"/>
      <c r="E13" s="32">
        <v>23807.06</v>
      </c>
      <c r="F13" s="37">
        <v>20807.060000000001</v>
      </c>
      <c r="G13" s="34">
        <v>38783.769999999997</v>
      </c>
      <c r="H13" s="38">
        <v>26131.73</v>
      </c>
      <c r="I13" s="34">
        <v>36953.35</v>
      </c>
      <c r="J13" s="38">
        <v>33802.559999999998</v>
      </c>
      <c r="K13" s="35">
        <v>44900</v>
      </c>
      <c r="L13" s="39"/>
    </row>
    <row r="14" spans="1:15" ht="24.75" customHeight="1" thickBot="1" x14ac:dyDescent="0.25">
      <c r="A14" s="532" t="s">
        <v>174</v>
      </c>
      <c r="B14" s="533"/>
      <c r="C14" s="533"/>
      <c r="D14" s="533"/>
      <c r="E14" s="41">
        <f t="shared" ref="E14:K14" si="0">SUM(E6:E13)</f>
        <v>211847.81</v>
      </c>
      <c r="F14" s="41">
        <f t="shared" si="0"/>
        <v>186455.12999999998</v>
      </c>
      <c r="G14" s="41">
        <f>SUM(G6:G13)</f>
        <v>252883.02999999997</v>
      </c>
      <c r="H14" s="41">
        <f t="shared" si="0"/>
        <v>220388.80999999997</v>
      </c>
      <c r="I14" s="41">
        <f>SUM(I6:I13)</f>
        <v>266375.09999999998</v>
      </c>
      <c r="J14" s="41">
        <f t="shared" si="0"/>
        <v>244102.36</v>
      </c>
      <c r="K14" s="41">
        <f t="shared" si="0"/>
        <v>1658306.42</v>
      </c>
      <c r="L14" s="42">
        <f>SUM(L8:L13)</f>
        <v>0</v>
      </c>
    </row>
    <row r="15" spans="1:15" ht="14.25" customHeight="1" thickBot="1" x14ac:dyDescent="0.25">
      <c r="A15" s="43"/>
      <c r="B15" s="44"/>
      <c r="C15" s="44"/>
      <c r="D15" s="44"/>
      <c r="E15" s="44"/>
      <c r="F15" s="44"/>
      <c r="G15" s="44"/>
      <c r="H15" s="44"/>
      <c r="I15" s="44"/>
      <c r="J15" s="44"/>
      <c r="K15" s="44"/>
      <c r="L15" s="45"/>
    </row>
    <row r="16" spans="1:15" ht="15" customHeight="1" x14ac:dyDescent="0.2">
      <c r="A16" s="534" t="s">
        <v>175</v>
      </c>
      <c r="B16" s="535"/>
      <c r="C16" s="535"/>
      <c r="D16" s="535"/>
      <c r="E16" s="535"/>
      <c r="F16" s="535"/>
      <c r="G16" s="535"/>
      <c r="H16" s="535"/>
      <c r="I16" s="535"/>
      <c r="J16" s="535"/>
      <c r="K16" s="535"/>
      <c r="L16" s="536"/>
      <c r="M16" s="46"/>
    </row>
    <row r="17" spans="1:12" ht="15" customHeight="1" x14ac:dyDescent="0.2">
      <c r="A17" s="537" t="s">
        <v>163</v>
      </c>
      <c r="B17" s="538"/>
      <c r="C17" s="538"/>
      <c r="D17" s="538"/>
      <c r="E17" s="541">
        <f>$L$1-3</f>
        <v>2015</v>
      </c>
      <c r="F17" s="541"/>
      <c r="G17" s="541">
        <f>$L$1-2</f>
        <v>2016</v>
      </c>
      <c r="H17" s="541"/>
      <c r="I17" s="541">
        <f>$L$1-1</f>
        <v>2017</v>
      </c>
      <c r="J17" s="541"/>
      <c r="K17" s="541">
        <f>$L$1</f>
        <v>2018</v>
      </c>
      <c r="L17" s="554"/>
    </row>
    <row r="18" spans="1:12" ht="12.75" customHeight="1" x14ac:dyDescent="0.2">
      <c r="A18" s="539"/>
      <c r="B18" s="540"/>
      <c r="C18" s="538"/>
      <c r="D18" s="538"/>
      <c r="E18" s="28" t="s">
        <v>176</v>
      </c>
      <c r="F18" s="29" t="s">
        <v>177</v>
      </c>
      <c r="G18" s="28" t="s">
        <v>176</v>
      </c>
      <c r="H18" s="29" t="s">
        <v>177</v>
      </c>
      <c r="I18" s="28" t="s">
        <v>176</v>
      </c>
      <c r="J18" s="29" t="s">
        <v>177</v>
      </c>
      <c r="K18" s="30" t="s">
        <v>176</v>
      </c>
      <c r="L18" s="31" t="s">
        <v>177</v>
      </c>
    </row>
    <row r="19" spans="1:12" ht="24.75" customHeight="1" x14ac:dyDescent="0.2">
      <c r="A19" s="557" t="s">
        <v>178</v>
      </c>
      <c r="B19" s="558"/>
      <c r="C19" s="558"/>
      <c r="D19" s="558"/>
      <c r="E19" s="32">
        <v>213757.71</v>
      </c>
      <c r="F19" s="37">
        <v>126667.92</v>
      </c>
      <c r="G19" s="32">
        <v>184467.71</v>
      </c>
      <c r="H19" s="37">
        <v>113573.36</v>
      </c>
      <c r="I19" s="32">
        <v>186881.43</v>
      </c>
      <c r="J19" s="37">
        <v>141278.5</v>
      </c>
      <c r="K19" s="35">
        <v>202990.42</v>
      </c>
      <c r="L19" s="39"/>
    </row>
    <row r="20" spans="1:12" ht="24.75" customHeight="1" x14ac:dyDescent="0.2">
      <c r="A20" s="557" t="s">
        <v>179</v>
      </c>
      <c r="B20" s="558"/>
      <c r="C20" s="558"/>
      <c r="D20" s="558"/>
      <c r="E20" s="32">
        <v>0</v>
      </c>
      <c r="F20" s="37">
        <v>0</v>
      </c>
      <c r="G20" s="32">
        <v>6781.9</v>
      </c>
      <c r="H20" s="37">
        <v>0</v>
      </c>
      <c r="I20" s="32">
        <v>0</v>
      </c>
      <c r="J20" s="37">
        <v>0</v>
      </c>
      <c r="K20" s="35">
        <v>1403000</v>
      </c>
      <c r="L20" s="39"/>
    </row>
    <row r="21" spans="1:12" ht="24.75" customHeight="1" x14ac:dyDescent="0.2">
      <c r="A21" s="555" t="s">
        <v>180</v>
      </c>
      <c r="B21" s="556"/>
      <c r="C21" s="556"/>
      <c r="D21" s="556"/>
      <c r="E21" s="32">
        <v>0</v>
      </c>
      <c r="F21" s="37">
        <v>0</v>
      </c>
      <c r="G21" s="32">
        <v>0</v>
      </c>
      <c r="H21" s="37">
        <v>0</v>
      </c>
      <c r="I21" s="32">
        <v>500</v>
      </c>
      <c r="J21" s="37">
        <v>0</v>
      </c>
      <c r="K21" s="35">
        <v>0</v>
      </c>
      <c r="L21" s="39"/>
    </row>
    <row r="22" spans="1:12" ht="24.75" customHeight="1" x14ac:dyDescent="0.2">
      <c r="A22" s="557" t="s">
        <v>181</v>
      </c>
      <c r="B22" s="558"/>
      <c r="C22" s="558"/>
      <c r="D22" s="558"/>
      <c r="E22" s="32">
        <v>7215.54</v>
      </c>
      <c r="F22" s="37">
        <v>7215.54</v>
      </c>
      <c r="G22" s="32">
        <v>4707.95</v>
      </c>
      <c r="H22" s="37">
        <v>2326.39</v>
      </c>
      <c r="I22" s="32">
        <v>4933.92</v>
      </c>
      <c r="J22" s="37">
        <v>4933.92</v>
      </c>
      <c r="K22" s="35">
        <v>7416</v>
      </c>
      <c r="L22" s="39"/>
    </row>
    <row r="23" spans="1:12" ht="24.75" customHeight="1" x14ac:dyDescent="0.2">
      <c r="A23" s="557" t="s">
        <v>182</v>
      </c>
      <c r="B23" s="558"/>
      <c r="C23" s="558"/>
      <c r="D23" s="558"/>
      <c r="E23" s="32">
        <v>0</v>
      </c>
      <c r="F23" s="37">
        <v>0</v>
      </c>
      <c r="G23" s="32">
        <v>0</v>
      </c>
      <c r="H23" s="37">
        <v>0</v>
      </c>
      <c r="I23" s="32">
        <v>0</v>
      </c>
      <c r="J23" s="37">
        <v>0</v>
      </c>
      <c r="K23" s="35">
        <v>0</v>
      </c>
      <c r="L23" s="39"/>
    </row>
    <row r="24" spans="1:12" ht="24.75" customHeight="1" x14ac:dyDescent="0.2">
      <c r="A24" s="557" t="s">
        <v>183</v>
      </c>
      <c r="B24" s="558"/>
      <c r="C24" s="558"/>
      <c r="D24" s="558"/>
      <c r="E24" s="32">
        <v>23807.06</v>
      </c>
      <c r="F24" s="37">
        <v>23390.36</v>
      </c>
      <c r="G24" s="32">
        <v>38783.760000000002</v>
      </c>
      <c r="H24" s="37">
        <v>29137.22</v>
      </c>
      <c r="I24" s="32">
        <v>36953.35</v>
      </c>
      <c r="J24" s="37">
        <v>35092.75</v>
      </c>
      <c r="K24" s="35">
        <v>44900</v>
      </c>
      <c r="L24" s="39"/>
    </row>
    <row r="25" spans="1:12" s="47" customFormat="1" ht="24.75" customHeight="1" thickBot="1" x14ac:dyDescent="0.25">
      <c r="A25" s="532" t="s">
        <v>184</v>
      </c>
      <c r="B25" s="533"/>
      <c r="C25" s="533"/>
      <c r="D25" s="533"/>
      <c r="E25" s="41">
        <f t="shared" ref="E25:L25" si="1">SUM(E19:E24)</f>
        <v>244780.31</v>
      </c>
      <c r="F25" s="41">
        <f t="shared" si="1"/>
        <v>157273.82</v>
      </c>
      <c r="G25" s="41">
        <f t="shared" si="1"/>
        <v>234741.32</v>
      </c>
      <c r="H25" s="41">
        <f t="shared" si="1"/>
        <v>145036.97</v>
      </c>
      <c r="I25" s="41">
        <f t="shared" si="1"/>
        <v>229268.7</v>
      </c>
      <c r="J25" s="41">
        <f t="shared" si="1"/>
        <v>181305.17</v>
      </c>
      <c r="K25" s="41">
        <f t="shared" si="1"/>
        <v>1658306.42</v>
      </c>
      <c r="L25" s="42">
        <f t="shared" si="1"/>
        <v>0</v>
      </c>
    </row>
    <row r="26" spans="1:12" ht="14.25" customHeight="1" thickBot="1" x14ac:dyDescent="0.25">
      <c r="A26" s="43"/>
      <c r="B26" s="44"/>
      <c r="C26" s="44"/>
      <c r="D26" s="44"/>
      <c r="E26" s="44"/>
      <c r="F26" s="44"/>
      <c r="G26" s="44"/>
      <c r="H26" s="44"/>
      <c r="I26" s="44"/>
      <c r="J26" s="44"/>
      <c r="K26" s="44"/>
      <c r="L26" s="45"/>
    </row>
    <row r="27" spans="1:12" ht="14.25" customHeight="1" x14ac:dyDescent="0.2">
      <c r="A27" s="534" t="s">
        <v>185</v>
      </c>
      <c r="B27" s="535"/>
      <c r="C27" s="535"/>
      <c r="D27" s="535"/>
      <c r="E27" s="535"/>
      <c r="F27" s="535"/>
      <c r="G27" s="535"/>
      <c r="H27" s="535"/>
      <c r="I27" s="535"/>
      <c r="J27" s="535"/>
      <c r="K27" s="535"/>
      <c r="L27" s="536"/>
    </row>
    <row r="28" spans="1:12" ht="14.25" customHeight="1" x14ac:dyDescent="0.2">
      <c r="A28" s="537" t="s">
        <v>186</v>
      </c>
      <c r="B28" s="538" t="s">
        <v>187</v>
      </c>
      <c r="C28" s="538"/>
      <c r="D28" s="538"/>
      <c r="E28" s="541">
        <f>$L$1-3</f>
        <v>2015</v>
      </c>
      <c r="F28" s="541"/>
      <c r="G28" s="541">
        <f>$L$1-2</f>
        <v>2016</v>
      </c>
      <c r="H28" s="541"/>
      <c r="I28" s="541">
        <f>$L$1-1</f>
        <v>2017</v>
      </c>
      <c r="J28" s="541"/>
      <c r="K28" s="541">
        <f>$L$1</f>
        <v>2018</v>
      </c>
      <c r="L28" s="554"/>
    </row>
    <row r="29" spans="1:12" ht="14.25" customHeight="1" x14ac:dyDescent="0.2">
      <c r="A29" s="537"/>
      <c r="B29" s="538"/>
      <c r="C29" s="538"/>
      <c r="D29" s="538"/>
      <c r="E29" s="29" t="s">
        <v>188</v>
      </c>
      <c r="F29" s="29" t="s">
        <v>189</v>
      </c>
      <c r="G29" s="29" t="s">
        <v>188</v>
      </c>
      <c r="H29" s="29" t="s">
        <v>189</v>
      </c>
      <c r="I29" s="29" t="s">
        <v>188</v>
      </c>
      <c r="J29" s="29" t="s">
        <v>189</v>
      </c>
      <c r="K29" s="48" t="s">
        <v>188</v>
      </c>
      <c r="L29" s="31" t="s">
        <v>189</v>
      </c>
    </row>
    <row r="30" spans="1:12" ht="28.5" customHeight="1" x14ac:dyDescent="0.2">
      <c r="A30" s="49">
        <v>1</v>
      </c>
      <c r="B30" s="556" t="s">
        <v>190</v>
      </c>
      <c r="C30" s="556"/>
      <c r="D30" s="556"/>
      <c r="E30" s="32">
        <v>83819.539999999994</v>
      </c>
      <c r="F30" s="37">
        <v>12235.34</v>
      </c>
      <c r="G30" s="32">
        <v>48434.51</v>
      </c>
      <c r="H30" s="37">
        <v>8812.74</v>
      </c>
      <c r="I30" s="32">
        <v>42727.3</v>
      </c>
      <c r="J30" s="37">
        <v>11249.34</v>
      </c>
      <c r="K30" s="35">
        <v>39937.64</v>
      </c>
      <c r="L30" s="39"/>
    </row>
    <row r="31" spans="1:12" ht="14.25" customHeight="1" x14ac:dyDescent="0.2">
      <c r="A31" s="49">
        <v>2</v>
      </c>
      <c r="B31" s="558" t="s">
        <v>191</v>
      </c>
      <c r="C31" s="558"/>
      <c r="D31" s="558"/>
      <c r="E31" s="32">
        <v>0</v>
      </c>
      <c r="F31" s="37">
        <v>0</v>
      </c>
      <c r="G31" s="32">
        <v>0</v>
      </c>
      <c r="H31" s="37">
        <v>0</v>
      </c>
      <c r="I31" s="32">
        <v>1611.37</v>
      </c>
      <c r="J31" s="37">
        <v>0</v>
      </c>
      <c r="K31" s="35">
        <v>2095.61</v>
      </c>
      <c r="L31" s="39"/>
    </row>
    <row r="32" spans="1:12" ht="14.25" customHeight="1" x14ac:dyDescent="0.2">
      <c r="A32" s="49">
        <v>3</v>
      </c>
      <c r="B32" s="558" t="s">
        <v>192</v>
      </c>
      <c r="C32" s="558"/>
      <c r="D32" s="558"/>
      <c r="E32" s="32">
        <v>22640.57</v>
      </c>
      <c r="F32" s="37">
        <v>12744.7</v>
      </c>
      <c r="G32" s="32">
        <v>8508.2999999999993</v>
      </c>
      <c r="H32" s="37">
        <v>6154.91</v>
      </c>
      <c r="I32" s="32">
        <v>3375.62</v>
      </c>
      <c r="J32" s="37">
        <v>4683.1499999999996</v>
      </c>
      <c r="K32" s="35">
        <v>2292.94</v>
      </c>
      <c r="L32" s="39"/>
    </row>
    <row r="33" spans="1:12" ht="14.25" customHeight="1" x14ac:dyDescent="0.2">
      <c r="A33" s="49">
        <v>4</v>
      </c>
      <c r="B33" s="558" t="s">
        <v>193</v>
      </c>
      <c r="C33" s="558"/>
      <c r="D33" s="558"/>
      <c r="E33" s="32">
        <v>0</v>
      </c>
      <c r="F33" s="37">
        <v>0</v>
      </c>
      <c r="G33" s="32">
        <v>0</v>
      </c>
      <c r="H33" s="37">
        <v>0</v>
      </c>
      <c r="I33" s="32">
        <v>0</v>
      </c>
      <c r="J33" s="37">
        <v>0</v>
      </c>
      <c r="K33" s="35">
        <v>0</v>
      </c>
      <c r="L33" s="39"/>
    </row>
    <row r="34" spans="1:12" ht="14.25" customHeight="1" x14ac:dyDescent="0.2">
      <c r="A34" s="49">
        <v>6</v>
      </c>
      <c r="B34" s="558" t="s">
        <v>194</v>
      </c>
      <c r="C34" s="558"/>
      <c r="D34" s="558"/>
      <c r="E34" s="32">
        <v>1168.82</v>
      </c>
      <c r="F34" s="37">
        <v>0</v>
      </c>
      <c r="G34" s="32">
        <v>0</v>
      </c>
      <c r="H34" s="37">
        <v>0</v>
      </c>
      <c r="I34" s="32">
        <v>0</v>
      </c>
      <c r="J34" s="37">
        <v>0</v>
      </c>
      <c r="K34" s="35">
        <v>0</v>
      </c>
      <c r="L34" s="39"/>
    </row>
    <row r="35" spans="1:12" ht="14.25" customHeight="1" x14ac:dyDescent="0.2">
      <c r="A35" s="49">
        <v>9</v>
      </c>
      <c r="B35" s="558" t="s">
        <v>195</v>
      </c>
      <c r="C35" s="558"/>
      <c r="D35" s="558"/>
      <c r="E35" s="32">
        <v>6058.2</v>
      </c>
      <c r="F35" s="37">
        <v>3000</v>
      </c>
      <c r="G35" s="32">
        <v>3000</v>
      </c>
      <c r="H35" s="37">
        <v>3000</v>
      </c>
      <c r="I35" s="32">
        <v>3441.79</v>
      </c>
      <c r="J35" s="37">
        <v>3000</v>
      </c>
      <c r="K35" s="35">
        <v>15540.51</v>
      </c>
      <c r="L35" s="39"/>
    </row>
    <row r="36" spans="1:12" s="47" customFormat="1" ht="14.25" customHeight="1" x14ac:dyDescent="0.2">
      <c r="A36" s="559" t="s">
        <v>196</v>
      </c>
      <c r="B36" s="560"/>
      <c r="C36" s="560"/>
      <c r="D36" s="560"/>
      <c r="E36" s="50">
        <f t="shared" ref="E36:L36" si="2">SUM(E30:E35)</f>
        <v>113687.12999999999</v>
      </c>
      <c r="F36" s="50">
        <f t="shared" si="2"/>
        <v>27980.04</v>
      </c>
      <c r="G36" s="50">
        <f t="shared" si="2"/>
        <v>59942.81</v>
      </c>
      <c r="H36" s="50">
        <f t="shared" si="2"/>
        <v>17967.650000000001</v>
      </c>
      <c r="I36" s="50">
        <f t="shared" si="2"/>
        <v>51156.080000000009</v>
      </c>
      <c r="J36" s="50">
        <f t="shared" si="2"/>
        <v>18932.489999999998</v>
      </c>
      <c r="K36" s="50">
        <f t="shared" si="2"/>
        <v>59866.700000000004</v>
      </c>
      <c r="L36" s="51">
        <f t="shared" si="2"/>
        <v>0</v>
      </c>
    </row>
    <row r="37" spans="1:12" ht="14.25" customHeight="1" x14ac:dyDescent="0.2">
      <c r="A37" s="537" t="s">
        <v>186</v>
      </c>
      <c r="B37" s="538" t="s">
        <v>197</v>
      </c>
      <c r="C37" s="538"/>
      <c r="D37" s="538"/>
      <c r="E37" s="541">
        <f>$L$1-3</f>
        <v>2015</v>
      </c>
      <c r="F37" s="541"/>
      <c r="G37" s="541">
        <f>$L$1-2</f>
        <v>2016</v>
      </c>
      <c r="H37" s="541"/>
      <c r="I37" s="541">
        <f>$L$1-1</f>
        <v>2017</v>
      </c>
      <c r="J37" s="541"/>
      <c r="K37" s="541">
        <f>$L$1</f>
        <v>2018</v>
      </c>
      <c r="L37" s="554"/>
    </row>
    <row r="38" spans="1:12" ht="14.25" customHeight="1" x14ac:dyDescent="0.2">
      <c r="A38" s="537"/>
      <c r="B38" s="538"/>
      <c r="C38" s="538"/>
      <c r="D38" s="538"/>
      <c r="E38" s="29" t="s">
        <v>198</v>
      </c>
      <c r="F38" s="29" t="s">
        <v>199</v>
      </c>
      <c r="G38" s="29" t="s">
        <v>198</v>
      </c>
      <c r="H38" s="29" t="s">
        <v>199</v>
      </c>
      <c r="I38" s="29" t="s">
        <v>198</v>
      </c>
      <c r="J38" s="29" t="s">
        <v>199</v>
      </c>
      <c r="K38" s="48" t="s">
        <v>198</v>
      </c>
      <c r="L38" s="31" t="s">
        <v>199</v>
      </c>
    </row>
    <row r="39" spans="1:12" ht="14.25" customHeight="1" x14ac:dyDescent="0.2">
      <c r="A39" s="49">
        <v>1</v>
      </c>
      <c r="B39" s="558" t="s">
        <v>200</v>
      </c>
      <c r="C39" s="558"/>
      <c r="D39" s="558"/>
      <c r="E39" s="32">
        <v>92285.96</v>
      </c>
      <c r="F39" s="37">
        <v>76096.759999999995</v>
      </c>
      <c r="G39" s="32">
        <v>91765.69</v>
      </c>
      <c r="H39" s="37">
        <v>74133.48</v>
      </c>
      <c r="I39" s="32">
        <v>55446.49</v>
      </c>
      <c r="J39" s="37">
        <v>72098.880000000005</v>
      </c>
      <c r="K39" s="35">
        <v>58615.5</v>
      </c>
      <c r="L39" s="39"/>
    </row>
    <row r="40" spans="1:12" ht="14.25" customHeight="1" x14ac:dyDescent="0.2">
      <c r="A40" s="49">
        <v>2</v>
      </c>
      <c r="B40" s="558" t="s">
        <v>201</v>
      </c>
      <c r="C40" s="558"/>
      <c r="D40" s="558"/>
      <c r="E40" s="32">
        <v>0</v>
      </c>
      <c r="F40" s="37">
        <v>0</v>
      </c>
      <c r="G40" s="32">
        <v>0</v>
      </c>
      <c r="H40" s="37">
        <v>0</v>
      </c>
      <c r="I40" s="32">
        <v>427</v>
      </c>
      <c r="J40" s="37">
        <v>6354.9</v>
      </c>
      <c r="K40" s="35">
        <v>427</v>
      </c>
      <c r="L40" s="39"/>
    </row>
    <row r="41" spans="1:12" ht="26.25" customHeight="1" x14ac:dyDescent="0.2">
      <c r="A41" s="49">
        <v>3</v>
      </c>
      <c r="B41" s="556" t="s">
        <v>202</v>
      </c>
      <c r="C41" s="556"/>
      <c r="D41" s="556"/>
      <c r="E41" s="32">
        <v>0</v>
      </c>
      <c r="F41" s="37">
        <v>0</v>
      </c>
      <c r="G41" s="32">
        <v>0</v>
      </c>
      <c r="H41" s="37">
        <v>0</v>
      </c>
      <c r="I41" s="32">
        <v>500</v>
      </c>
      <c r="J41" s="37">
        <v>0</v>
      </c>
      <c r="K41" s="35">
        <v>500</v>
      </c>
      <c r="L41" s="39"/>
    </row>
    <row r="42" spans="1:12" ht="14.25" customHeight="1" x14ac:dyDescent="0.2">
      <c r="A42" s="49">
        <v>4</v>
      </c>
      <c r="B42" s="558" t="s">
        <v>203</v>
      </c>
      <c r="C42" s="558"/>
      <c r="D42" s="558"/>
      <c r="E42" s="32">
        <v>0</v>
      </c>
      <c r="F42" s="37">
        <v>0</v>
      </c>
      <c r="G42" s="32">
        <v>0</v>
      </c>
      <c r="H42" s="37">
        <v>0</v>
      </c>
      <c r="I42" s="32">
        <v>0</v>
      </c>
      <c r="J42" s="37">
        <v>2381.56</v>
      </c>
      <c r="K42" s="35">
        <v>0</v>
      </c>
      <c r="L42" s="39"/>
    </row>
    <row r="43" spans="1:12" ht="20.25" customHeight="1" x14ac:dyDescent="0.2">
      <c r="A43" s="49">
        <v>5</v>
      </c>
      <c r="B43" s="556" t="s">
        <v>204</v>
      </c>
      <c r="C43" s="556"/>
      <c r="D43" s="556"/>
      <c r="E43" s="32">
        <v>0</v>
      </c>
      <c r="F43" s="37">
        <v>0</v>
      </c>
      <c r="G43" s="32">
        <v>0</v>
      </c>
      <c r="H43" s="37">
        <v>0</v>
      </c>
      <c r="I43" s="32">
        <v>0</v>
      </c>
      <c r="J43" s="37">
        <v>0</v>
      </c>
      <c r="K43" s="35">
        <v>0</v>
      </c>
      <c r="L43" s="39"/>
    </row>
    <row r="44" spans="1:12" ht="14.25" customHeight="1" x14ac:dyDescent="0.2">
      <c r="A44" s="49">
        <v>7</v>
      </c>
      <c r="B44" s="558" t="s">
        <v>195</v>
      </c>
      <c r="C44" s="558"/>
      <c r="D44" s="558"/>
      <c r="E44" s="32">
        <v>343.28</v>
      </c>
      <c r="F44" s="37">
        <v>241.28</v>
      </c>
      <c r="G44" s="32">
        <v>416.7</v>
      </c>
      <c r="H44" s="37">
        <v>416.7</v>
      </c>
      <c r="I44" s="32">
        <v>1860.6</v>
      </c>
      <c r="J44" s="37">
        <v>291</v>
      </c>
      <c r="K44" s="35">
        <v>13953.83</v>
      </c>
      <c r="L44" s="39"/>
    </row>
    <row r="45" spans="1:12" s="47" customFormat="1" ht="14.25" customHeight="1" thickBot="1" x14ac:dyDescent="0.25">
      <c r="A45" s="532" t="s">
        <v>205</v>
      </c>
      <c r="B45" s="533"/>
      <c r="C45" s="533"/>
      <c r="D45" s="533"/>
      <c r="E45" s="41">
        <f t="shared" ref="E45:L45" si="3">SUM(E39:E44)</f>
        <v>92629.24</v>
      </c>
      <c r="F45" s="41">
        <f t="shared" si="3"/>
        <v>76338.039999999994</v>
      </c>
      <c r="G45" s="41">
        <f t="shared" si="3"/>
        <v>92182.39</v>
      </c>
      <c r="H45" s="41">
        <f t="shared" si="3"/>
        <v>74550.179999999993</v>
      </c>
      <c r="I45" s="41">
        <f t="shared" si="3"/>
        <v>58234.09</v>
      </c>
      <c r="J45" s="41">
        <f t="shared" si="3"/>
        <v>81126.34</v>
      </c>
      <c r="K45" s="41">
        <f t="shared" si="3"/>
        <v>73496.33</v>
      </c>
      <c r="L45" s="42">
        <f t="shared" si="3"/>
        <v>0</v>
      </c>
    </row>
    <row r="46" spans="1:12" ht="14.25" customHeight="1" thickBot="1" x14ac:dyDescent="0.25">
      <c r="A46" s="43"/>
      <c r="B46" s="44"/>
      <c r="C46" s="44"/>
      <c r="D46" s="44"/>
      <c r="E46" s="44"/>
      <c r="F46" s="44"/>
      <c r="G46" s="44"/>
      <c r="H46" s="44"/>
      <c r="I46" s="44"/>
      <c r="J46" s="44"/>
      <c r="K46" s="44"/>
      <c r="L46" s="45"/>
    </row>
    <row r="47" spans="1:12" ht="15.75" customHeight="1" x14ac:dyDescent="0.2">
      <c r="A47" s="534" t="s">
        <v>206</v>
      </c>
      <c r="B47" s="535"/>
      <c r="C47" s="535"/>
      <c r="D47" s="535"/>
      <c r="E47" s="535"/>
      <c r="F47" s="535"/>
      <c r="G47" s="535"/>
      <c r="H47" s="535"/>
      <c r="I47" s="535"/>
      <c r="J47" s="535"/>
      <c r="K47" s="535"/>
      <c r="L47" s="536"/>
    </row>
    <row r="48" spans="1:12" ht="15.75" customHeight="1" x14ac:dyDescent="0.2">
      <c r="A48" s="561" t="s">
        <v>119</v>
      </c>
      <c r="B48" s="562"/>
      <c r="C48" s="562"/>
      <c r="D48" s="562"/>
      <c r="E48" s="541">
        <f>$L$1-3</f>
        <v>2015</v>
      </c>
      <c r="F48" s="541"/>
      <c r="G48" s="541">
        <f>$L$1-2</f>
        <v>2016</v>
      </c>
      <c r="H48" s="541"/>
      <c r="I48" s="541">
        <f>$L$1-1</f>
        <v>2017</v>
      </c>
      <c r="J48" s="541"/>
      <c r="K48" s="541">
        <f>$L$1</f>
        <v>2018</v>
      </c>
      <c r="L48" s="554"/>
    </row>
    <row r="49" spans="1:12" ht="28.5" customHeight="1" x14ac:dyDescent="0.2">
      <c r="A49" s="555" t="s">
        <v>207</v>
      </c>
      <c r="B49" s="556"/>
      <c r="C49" s="556"/>
      <c r="D49" s="556"/>
      <c r="E49" s="565">
        <v>33566</v>
      </c>
      <c r="F49" s="566"/>
      <c r="G49" s="565">
        <v>26280.36</v>
      </c>
      <c r="H49" s="566"/>
      <c r="I49" s="567">
        <v>27564.37</v>
      </c>
      <c r="J49" s="568"/>
      <c r="K49" s="563">
        <v>26400</v>
      </c>
      <c r="L49" s="564"/>
    </row>
    <row r="50" spans="1:12" ht="24.75" customHeight="1" x14ac:dyDescent="0.2">
      <c r="A50" s="555" t="s">
        <v>208</v>
      </c>
      <c r="B50" s="556"/>
      <c r="C50" s="556"/>
      <c r="D50" s="556"/>
      <c r="E50" s="565">
        <v>5777</v>
      </c>
      <c r="F50" s="566"/>
      <c r="G50" s="565">
        <v>5777</v>
      </c>
      <c r="H50" s="566"/>
      <c r="I50" s="567">
        <v>5191.3</v>
      </c>
      <c r="J50" s="568"/>
      <c r="K50" s="563">
        <v>5577</v>
      </c>
      <c r="L50" s="564"/>
    </row>
    <row r="51" spans="1:12" ht="24.75" customHeight="1" x14ac:dyDescent="0.2">
      <c r="A51" s="555" t="s">
        <v>209</v>
      </c>
      <c r="B51" s="556"/>
      <c r="C51" s="556"/>
      <c r="D51" s="556"/>
      <c r="E51" s="565">
        <v>54487</v>
      </c>
      <c r="F51" s="566"/>
      <c r="G51" s="565">
        <v>53800</v>
      </c>
      <c r="H51" s="566"/>
      <c r="I51" s="567">
        <v>47038.39</v>
      </c>
      <c r="J51" s="568"/>
      <c r="K51" s="563">
        <v>68187.360000000001</v>
      </c>
      <c r="L51" s="564"/>
    </row>
    <row r="52" spans="1:12" ht="24" customHeight="1" x14ac:dyDescent="0.2">
      <c r="A52" s="555" t="s">
        <v>210</v>
      </c>
      <c r="B52" s="556"/>
      <c r="C52" s="556"/>
      <c r="D52" s="556"/>
      <c r="E52" s="565">
        <v>7216</v>
      </c>
      <c r="F52" s="566"/>
      <c r="G52" s="565">
        <v>7216</v>
      </c>
      <c r="H52" s="566"/>
      <c r="I52" s="567">
        <v>7257.44</v>
      </c>
      <c r="J52" s="568"/>
      <c r="K52" s="563">
        <v>7416</v>
      </c>
      <c r="L52" s="564"/>
    </row>
    <row r="53" spans="1:12" ht="22.5" customHeight="1" thickBot="1" x14ac:dyDescent="0.25">
      <c r="A53" s="569" t="s">
        <v>211</v>
      </c>
      <c r="B53" s="570"/>
      <c r="C53" s="570"/>
      <c r="D53" s="570"/>
      <c r="E53" s="571">
        <v>0</v>
      </c>
      <c r="F53" s="572"/>
      <c r="G53" s="571">
        <v>0</v>
      </c>
      <c r="H53" s="572"/>
      <c r="I53" s="573">
        <v>0</v>
      </c>
      <c r="J53" s="574"/>
      <c r="K53" s="578">
        <v>0</v>
      </c>
      <c r="L53" s="579"/>
    </row>
    <row r="54" spans="1:12" ht="12.75" customHeight="1" thickBot="1" x14ac:dyDescent="0.25">
      <c r="A54" s="52"/>
      <c r="B54" s="53"/>
      <c r="C54" s="53"/>
      <c r="D54" s="53"/>
      <c r="E54" s="53"/>
      <c r="F54" s="53"/>
      <c r="G54" s="53"/>
      <c r="H54" s="53"/>
      <c r="I54" s="53"/>
      <c r="J54" s="53"/>
      <c r="K54" s="53"/>
      <c r="L54" s="54"/>
    </row>
    <row r="55" spans="1:12" x14ac:dyDescent="0.2">
      <c r="A55" s="580" t="s">
        <v>161</v>
      </c>
      <c r="B55" s="581"/>
      <c r="C55" s="581"/>
      <c r="D55" s="581"/>
      <c r="E55" s="581"/>
      <c r="F55" s="581"/>
      <c r="G55" s="581"/>
      <c r="H55" s="581"/>
      <c r="I55" s="581"/>
      <c r="J55" s="581"/>
      <c r="K55" s="581"/>
      <c r="L55" s="582"/>
    </row>
    <row r="56" spans="1:12" ht="15.75" customHeight="1" x14ac:dyDescent="0.2">
      <c r="A56" s="583" t="s">
        <v>212</v>
      </c>
      <c r="B56" s="584"/>
      <c r="C56" s="584"/>
      <c r="D56" s="584"/>
      <c r="E56" s="584"/>
      <c r="F56" s="584"/>
      <c r="G56" s="584"/>
      <c r="H56" s="584"/>
      <c r="I56" s="584"/>
      <c r="J56" s="584"/>
      <c r="K56" s="584"/>
      <c r="L56" s="585"/>
    </row>
    <row r="57" spans="1:12" x14ac:dyDescent="0.2">
      <c r="A57" s="561" t="s">
        <v>119</v>
      </c>
      <c r="B57" s="562"/>
      <c r="C57" s="562"/>
      <c r="D57" s="562"/>
      <c r="E57" s="541">
        <f>$L$1-3</f>
        <v>2015</v>
      </c>
      <c r="F57" s="541"/>
      <c r="G57" s="541">
        <f>$L$1-2</f>
        <v>2016</v>
      </c>
      <c r="H57" s="541"/>
      <c r="I57" s="541">
        <f>$L$1-1</f>
        <v>2017</v>
      </c>
      <c r="J57" s="541"/>
      <c r="K57" s="541">
        <f>$L$1</f>
        <v>2018</v>
      </c>
      <c r="L57" s="554"/>
    </row>
    <row r="58" spans="1:12" ht="12.75" customHeight="1" x14ac:dyDescent="0.2">
      <c r="A58" s="575" t="s">
        <v>213</v>
      </c>
      <c r="B58" s="576"/>
      <c r="C58" s="576"/>
      <c r="D58" s="576"/>
      <c r="E58" s="577">
        <f>(E8+E10)/SUM(E8:E10)</f>
        <v>0.81597760059987001</v>
      </c>
      <c r="F58" s="577"/>
      <c r="G58" s="577">
        <f>(G8+G10)/SUM(G8:G10)</f>
        <v>0.85521053428947313</v>
      </c>
      <c r="H58" s="577"/>
      <c r="I58" s="577">
        <f>(I8+I10)/SUM(I8:I10)</f>
        <v>0.87282923262506718</v>
      </c>
      <c r="J58" s="577"/>
      <c r="K58" s="586">
        <f>(K8+K10)/SUM(K8:K10)</f>
        <v>0.8592105697155058</v>
      </c>
      <c r="L58" s="587"/>
    </row>
    <row r="59" spans="1:12" ht="12.75" customHeight="1" x14ac:dyDescent="0.2">
      <c r="A59" s="588" t="s">
        <v>214</v>
      </c>
      <c r="B59" s="589"/>
      <c r="C59" s="589"/>
      <c r="D59" s="589"/>
      <c r="E59" s="577"/>
      <c r="F59" s="577"/>
      <c r="G59" s="577"/>
      <c r="H59" s="577"/>
      <c r="I59" s="577"/>
      <c r="J59" s="577"/>
      <c r="K59" s="586"/>
      <c r="L59" s="587"/>
    </row>
    <row r="60" spans="1:12" ht="12.75" customHeight="1" x14ac:dyDescent="0.2">
      <c r="A60" s="590" t="s">
        <v>215</v>
      </c>
      <c r="B60" s="589"/>
      <c r="C60" s="589"/>
      <c r="D60" s="589"/>
      <c r="E60" s="577"/>
      <c r="F60" s="577"/>
      <c r="G60" s="577"/>
      <c r="H60" s="577"/>
      <c r="I60" s="577"/>
      <c r="J60" s="577"/>
      <c r="K60" s="586"/>
      <c r="L60" s="587"/>
    </row>
    <row r="61" spans="1:12" ht="12.75" customHeight="1" x14ac:dyDescent="0.2">
      <c r="A61" s="575" t="s">
        <v>216</v>
      </c>
      <c r="B61" s="576"/>
      <c r="C61" s="576"/>
      <c r="D61" s="576"/>
      <c r="E61" s="577">
        <f>E8/SUM(C8:E10)</f>
        <v>0.74826435227470645</v>
      </c>
      <c r="F61" s="577"/>
      <c r="G61" s="577">
        <f>G8/SUM(G8:G10)</f>
        <v>0.78402748296996605</v>
      </c>
      <c r="H61" s="577"/>
      <c r="I61" s="577">
        <f>I8/SUM(I8:I10)</f>
        <v>0.79154108100038467</v>
      </c>
      <c r="J61" s="577"/>
      <c r="K61" s="586">
        <f>K8/SUM(K8:K10)</f>
        <v>0.78958816941042009</v>
      </c>
      <c r="L61" s="587"/>
    </row>
    <row r="62" spans="1:12" ht="12.75" customHeight="1" x14ac:dyDescent="0.2">
      <c r="A62" s="588" t="s">
        <v>217</v>
      </c>
      <c r="B62" s="589"/>
      <c r="C62" s="589"/>
      <c r="D62" s="589"/>
      <c r="E62" s="577"/>
      <c r="F62" s="577"/>
      <c r="G62" s="577"/>
      <c r="H62" s="577"/>
      <c r="I62" s="577"/>
      <c r="J62" s="577"/>
      <c r="K62" s="586"/>
      <c r="L62" s="587"/>
    </row>
    <row r="63" spans="1:12" ht="13.15" customHeight="1" x14ac:dyDescent="0.2">
      <c r="A63" s="590" t="s">
        <v>215</v>
      </c>
      <c r="B63" s="589"/>
      <c r="C63" s="589"/>
      <c r="D63" s="589"/>
      <c r="E63" s="577"/>
      <c r="F63" s="577"/>
      <c r="G63" s="577"/>
      <c r="H63" s="577"/>
      <c r="I63" s="577"/>
      <c r="J63" s="577"/>
      <c r="K63" s="586"/>
      <c r="L63" s="587"/>
    </row>
    <row r="64" spans="1:12" ht="13.15" customHeight="1" x14ac:dyDescent="0.2">
      <c r="A64" s="575" t="s">
        <v>218</v>
      </c>
      <c r="B64" s="576"/>
      <c r="C64" s="576"/>
      <c r="D64" s="576"/>
      <c r="E64" s="577">
        <f>E49/SUM(E8:E10)</f>
        <v>0.1785038615300141</v>
      </c>
      <c r="F64" s="577"/>
      <c r="G64" s="577">
        <f>G49/SUM(G8:G10)</f>
        <v>0.128725323759592</v>
      </c>
      <c r="H64" s="577"/>
      <c r="I64" s="577">
        <f>I49/SUM(I8:I10)</f>
        <v>0.12014715256944906</v>
      </c>
      <c r="J64" s="577"/>
      <c r="K64" s="586">
        <f>K49/SUM(K8:K10)</f>
        <v>0.12547145662190345</v>
      </c>
      <c r="L64" s="587"/>
    </row>
    <row r="65" spans="1:12" ht="13.15" customHeight="1" x14ac:dyDescent="0.2">
      <c r="A65" s="588" t="s">
        <v>219</v>
      </c>
      <c r="B65" s="589"/>
      <c r="C65" s="589"/>
      <c r="D65" s="589"/>
      <c r="E65" s="577"/>
      <c r="F65" s="577"/>
      <c r="G65" s="577"/>
      <c r="H65" s="577"/>
      <c r="I65" s="577"/>
      <c r="J65" s="577"/>
      <c r="K65" s="586"/>
      <c r="L65" s="587"/>
    </row>
    <row r="66" spans="1:12" ht="13.15" customHeight="1" x14ac:dyDescent="0.2">
      <c r="A66" s="590" t="s">
        <v>215</v>
      </c>
      <c r="B66" s="589"/>
      <c r="C66" s="589"/>
      <c r="D66" s="589"/>
      <c r="E66" s="577"/>
      <c r="F66" s="577"/>
      <c r="G66" s="577"/>
      <c r="H66" s="577"/>
      <c r="I66" s="577"/>
      <c r="J66" s="577"/>
      <c r="K66" s="586"/>
      <c r="L66" s="587"/>
    </row>
    <row r="67" spans="1:12" x14ac:dyDescent="0.2">
      <c r="A67" s="583" t="s">
        <v>220</v>
      </c>
      <c r="B67" s="584"/>
      <c r="C67" s="584"/>
      <c r="D67" s="584"/>
      <c r="E67" s="584"/>
      <c r="F67" s="584"/>
      <c r="G67" s="584"/>
      <c r="H67" s="584"/>
      <c r="I67" s="584"/>
      <c r="J67" s="584"/>
      <c r="K67" s="584"/>
      <c r="L67" s="585"/>
    </row>
    <row r="68" spans="1:12" x14ac:dyDescent="0.2">
      <c r="A68" s="561" t="s">
        <v>110</v>
      </c>
      <c r="B68" s="562"/>
      <c r="C68" s="562"/>
      <c r="D68" s="562"/>
      <c r="E68" s="541">
        <f>$L$1-3</f>
        <v>2015</v>
      </c>
      <c r="F68" s="541"/>
      <c r="G68" s="541">
        <f>$L$1-2</f>
        <v>2016</v>
      </c>
      <c r="H68" s="541"/>
      <c r="I68" s="541">
        <f>$L$1-1</f>
        <v>2017</v>
      </c>
      <c r="J68" s="541"/>
      <c r="K68" s="541">
        <f>$L$1</f>
        <v>2018</v>
      </c>
      <c r="L68" s="554"/>
    </row>
    <row r="69" spans="1:12" ht="24" customHeight="1" x14ac:dyDescent="0.2">
      <c r="A69" s="575" t="s">
        <v>221</v>
      </c>
      <c r="B69" s="576"/>
      <c r="C69" s="576"/>
      <c r="D69" s="576"/>
      <c r="E69" s="577">
        <f>SUM(E50:F52)/SUM(E8:E10)</f>
        <v>0.35885838574883372</v>
      </c>
      <c r="F69" s="577"/>
      <c r="G69" s="577">
        <f>(G50+G51+G52)/SUM(G8:G10)</f>
        <v>0.32716258642858881</v>
      </c>
      <c r="H69" s="577"/>
      <c r="I69" s="577">
        <f>(I50+I51+I52)/SUM(I8:I10)</f>
        <v>0.25929158852637124</v>
      </c>
      <c r="J69" s="577"/>
      <c r="K69" s="586">
        <f>(K50+K51+K52)/SUM(K8:K10)</f>
        <v>0.38582644008676159</v>
      </c>
      <c r="L69" s="586"/>
    </row>
    <row r="70" spans="1:12" ht="13.15" customHeight="1" x14ac:dyDescent="0.2">
      <c r="A70" s="588" t="s">
        <v>222</v>
      </c>
      <c r="B70" s="589"/>
      <c r="C70" s="589"/>
      <c r="D70" s="589"/>
      <c r="E70" s="577"/>
      <c r="F70" s="577"/>
      <c r="G70" s="577"/>
      <c r="H70" s="577"/>
      <c r="I70" s="577"/>
      <c r="J70" s="577"/>
      <c r="K70" s="586"/>
      <c r="L70" s="586"/>
    </row>
    <row r="71" spans="1:12" ht="13.15" customHeight="1" x14ac:dyDescent="0.2">
      <c r="A71" s="590" t="s">
        <v>215</v>
      </c>
      <c r="B71" s="589"/>
      <c r="C71" s="589"/>
      <c r="D71" s="589"/>
      <c r="E71" s="577"/>
      <c r="F71" s="577"/>
      <c r="G71" s="577"/>
      <c r="H71" s="577"/>
      <c r="I71" s="577"/>
      <c r="J71" s="577"/>
      <c r="K71" s="586"/>
      <c r="L71" s="586"/>
    </row>
    <row r="72" spans="1:12" ht="13.15" customHeight="1" x14ac:dyDescent="0.2">
      <c r="A72" s="575" t="s">
        <v>223</v>
      </c>
      <c r="B72" s="576"/>
      <c r="C72" s="576"/>
      <c r="D72" s="576"/>
      <c r="E72" s="577">
        <f>E51/SUM(E8:E10)</f>
        <v>0.28976166070386339</v>
      </c>
      <c r="F72" s="577"/>
      <c r="G72" s="577">
        <f>G51/SUM(G8:G10)</f>
        <v>0.26352083526504394</v>
      </c>
      <c r="H72" s="577"/>
      <c r="I72" s="577">
        <f>I51/SUM(I8:I10)</f>
        <v>0.20503021182603656</v>
      </c>
      <c r="J72" s="577"/>
      <c r="K72" s="586">
        <f>K51/SUM(K8:K10)</f>
        <v>0.32407452206068615</v>
      </c>
      <c r="L72" s="587"/>
    </row>
    <row r="73" spans="1:12" ht="13.15" customHeight="1" x14ac:dyDescent="0.2">
      <c r="A73" s="588" t="s">
        <v>224</v>
      </c>
      <c r="B73" s="589"/>
      <c r="C73" s="589"/>
      <c r="D73" s="589"/>
      <c r="E73" s="577"/>
      <c r="F73" s="577"/>
      <c r="G73" s="577"/>
      <c r="H73" s="577"/>
      <c r="I73" s="577"/>
      <c r="J73" s="577"/>
      <c r="K73" s="586"/>
      <c r="L73" s="587"/>
    </row>
    <row r="74" spans="1:12" ht="13.15" customHeight="1" x14ac:dyDescent="0.2">
      <c r="A74" s="590" t="s">
        <v>215</v>
      </c>
      <c r="B74" s="589"/>
      <c r="C74" s="589"/>
      <c r="D74" s="589"/>
      <c r="E74" s="577"/>
      <c r="F74" s="577"/>
      <c r="G74" s="577"/>
      <c r="H74" s="577"/>
      <c r="I74" s="577"/>
      <c r="J74" s="577"/>
      <c r="K74" s="586"/>
      <c r="L74" s="587"/>
    </row>
    <row r="75" spans="1:12" ht="12.75" customHeight="1" x14ac:dyDescent="0.2">
      <c r="A75" s="575" t="s">
        <v>225</v>
      </c>
      <c r="B75" s="576"/>
      <c r="C75" s="576"/>
      <c r="D75" s="576"/>
      <c r="E75" s="577">
        <f>(E50+E52)/SUM(E8:E10)</f>
        <v>6.9096725044970303E-2</v>
      </c>
      <c r="F75" s="577"/>
      <c r="G75" s="577">
        <f>(G50+G52)/SUM(G8:G10)</f>
        <v>6.3641751163544896E-2</v>
      </c>
      <c r="H75" s="577"/>
      <c r="I75" s="577">
        <f>(I50+I52)/SUM(I8:I10)</f>
        <v>5.4261376700334651E-2</v>
      </c>
      <c r="J75" s="577"/>
      <c r="K75" s="586">
        <f>(K50+K52)/SUM(K8:K10)</f>
        <v>6.1751918026075436E-2</v>
      </c>
      <c r="L75" s="586"/>
    </row>
    <row r="76" spans="1:12" ht="12.75" customHeight="1" x14ac:dyDescent="0.2">
      <c r="A76" s="588" t="s">
        <v>226</v>
      </c>
      <c r="B76" s="589"/>
      <c r="C76" s="589"/>
      <c r="D76" s="589"/>
      <c r="E76" s="577"/>
      <c r="F76" s="577"/>
      <c r="G76" s="577"/>
      <c r="H76" s="577"/>
      <c r="I76" s="577"/>
      <c r="J76" s="577"/>
      <c r="K76" s="586"/>
      <c r="L76" s="586"/>
    </row>
    <row r="77" spans="1:12" ht="12.75" customHeight="1" x14ac:dyDescent="0.2">
      <c r="A77" s="590" t="s">
        <v>215</v>
      </c>
      <c r="B77" s="589"/>
      <c r="C77" s="589"/>
      <c r="D77" s="589"/>
      <c r="E77" s="577"/>
      <c r="F77" s="577"/>
      <c r="G77" s="577"/>
      <c r="H77" s="577"/>
      <c r="I77" s="577"/>
      <c r="J77" s="577"/>
      <c r="K77" s="586"/>
      <c r="L77" s="586"/>
    </row>
    <row r="78" spans="1:12" x14ac:dyDescent="0.2">
      <c r="A78" s="583" t="s">
        <v>227</v>
      </c>
      <c r="B78" s="584"/>
      <c r="C78" s="584"/>
      <c r="D78" s="584"/>
      <c r="E78" s="584"/>
      <c r="F78" s="584"/>
      <c r="G78" s="584"/>
      <c r="H78" s="584"/>
      <c r="I78" s="584"/>
      <c r="J78" s="584"/>
      <c r="K78" s="584"/>
      <c r="L78" s="585"/>
    </row>
    <row r="79" spans="1:12" x14ac:dyDescent="0.2">
      <c r="A79" s="561" t="s">
        <v>110</v>
      </c>
      <c r="B79" s="562"/>
      <c r="C79" s="562"/>
      <c r="D79" s="562"/>
      <c r="E79" s="541">
        <f>$L$1-3</f>
        <v>2015</v>
      </c>
      <c r="F79" s="541"/>
      <c r="G79" s="541">
        <f>$L$1-2</f>
        <v>2016</v>
      </c>
      <c r="H79" s="541"/>
      <c r="I79" s="541">
        <f>$L$1-1</f>
        <v>2017</v>
      </c>
      <c r="J79" s="541"/>
      <c r="K79" s="541">
        <f>$L$1</f>
        <v>2018</v>
      </c>
      <c r="L79" s="554"/>
    </row>
    <row r="80" spans="1:12" ht="12.75" customHeight="1" x14ac:dyDescent="0.2">
      <c r="A80" s="575" t="s">
        <v>228</v>
      </c>
      <c r="B80" s="576"/>
      <c r="C80" s="576"/>
      <c r="D80" s="576"/>
      <c r="E80" s="591">
        <f>(E8+E10)/Caratteristiche!G5</f>
        <v>799.15125</v>
      </c>
      <c r="F80" s="592"/>
      <c r="G80" s="591">
        <f>(G8+G10)/Caratteristiche!I5</f>
        <v>909.36687500000005</v>
      </c>
      <c r="H80" s="592"/>
      <c r="I80" s="591">
        <f>(I8+I10)/Caratteristiche!K5</f>
        <v>1070.8342780748662</v>
      </c>
      <c r="J80" s="592"/>
      <c r="K80" s="593">
        <f>(K8+K10)/Caratteristiche!M5</f>
        <v>936.70165803108819</v>
      </c>
      <c r="L80" s="594"/>
    </row>
    <row r="81" spans="1:12" ht="12.75" customHeight="1" x14ac:dyDescent="0.2">
      <c r="A81" s="588" t="s">
        <v>214</v>
      </c>
      <c r="B81" s="589"/>
      <c r="C81" s="589"/>
      <c r="D81" s="589"/>
      <c r="E81" s="591"/>
      <c r="F81" s="592"/>
      <c r="G81" s="591"/>
      <c r="H81" s="592"/>
      <c r="I81" s="591"/>
      <c r="J81" s="592"/>
      <c r="K81" s="593"/>
      <c r="L81" s="594"/>
    </row>
    <row r="82" spans="1:12" ht="12.75" customHeight="1" x14ac:dyDescent="0.2">
      <c r="A82" s="590" t="s">
        <v>229</v>
      </c>
      <c r="B82" s="589"/>
      <c r="C82" s="589"/>
      <c r="D82" s="589"/>
      <c r="E82" s="591"/>
      <c r="F82" s="592"/>
      <c r="G82" s="591"/>
      <c r="H82" s="592"/>
      <c r="I82" s="591"/>
      <c r="J82" s="592"/>
      <c r="K82" s="593"/>
      <c r="L82" s="594"/>
    </row>
    <row r="83" spans="1:12" ht="12.75" customHeight="1" x14ac:dyDescent="0.2">
      <c r="A83" s="575" t="s">
        <v>230</v>
      </c>
      <c r="B83" s="576"/>
      <c r="C83" s="576"/>
      <c r="D83" s="576"/>
      <c r="E83" s="591">
        <f>E8/Caratteristiche!G5</f>
        <v>732.83432291666668</v>
      </c>
      <c r="F83" s="592"/>
      <c r="G83" s="591">
        <v>829.36</v>
      </c>
      <c r="H83" s="592"/>
      <c r="I83" s="591">
        <f>I8/Caratteristiche!K5</f>
        <v>971.10556149732611</v>
      </c>
      <c r="J83" s="592"/>
      <c r="K83" s="593">
        <f>K8/Caratteristiche!M5</f>
        <v>860.80010362694304</v>
      </c>
      <c r="L83" s="594"/>
    </row>
    <row r="84" spans="1:12" ht="12.75" customHeight="1" x14ac:dyDescent="0.2">
      <c r="A84" s="588" t="s">
        <v>217</v>
      </c>
      <c r="B84" s="589"/>
      <c r="C84" s="589"/>
      <c r="D84" s="589"/>
      <c r="E84" s="591"/>
      <c r="F84" s="592"/>
      <c r="G84" s="591"/>
      <c r="H84" s="592"/>
      <c r="I84" s="591"/>
      <c r="J84" s="592"/>
      <c r="K84" s="593"/>
      <c r="L84" s="594"/>
    </row>
    <row r="85" spans="1:12" ht="12.75" customHeight="1" x14ac:dyDescent="0.2">
      <c r="A85" s="590" t="s">
        <v>229</v>
      </c>
      <c r="B85" s="589"/>
      <c r="C85" s="589"/>
      <c r="D85" s="589"/>
      <c r="E85" s="591"/>
      <c r="F85" s="592"/>
      <c r="G85" s="591"/>
      <c r="H85" s="592"/>
      <c r="I85" s="591"/>
      <c r="J85" s="592"/>
      <c r="K85" s="593"/>
      <c r="L85" s="594"/>
    </row>
    <row r="86" spans="1:12" ht="12.75" customHeight="1" x14ac:dyDescent="0.2">
      <c r="A86" s="575" t="s">
        <v>231</v>
      </c>
      <c r="B86" s="576"/>
      <c r="C86" s="576"/>
      <c r="D86" s="576"/>
      <c r="E86" s="595">
        <f>(E50+E52)/Caratteristiche!G5</f>
        <v>67.671875</v>
      </c>
      <c r="F86" s="596"/>
      <c r="G86" s="595">
        <v>67.319999999999993</v>
      </c>
      <c r="H86" s="596"/>
      <c r="I86" s="595">
        <f>(I50+I52)/Caratteristiche!K5</f>
        <v>66.570802139037426</v>
      </c>
      <c r="J86" s="596"/>
      <c r="K86" s="601">
        <f>(K50+K52)/Caratteristiche!M5</f>
        <v>67.321243523316056</v>
      </c>
      <c r="L86" s="602"/>
    </row>
    <row r="87" spans="1:12" ht="12.75" customHeight="1" x14ac:dyDescent="0.2">
      <c r="A87" s="588" t="s">
        <v>232</v>
      </c>
      <c r="B87" s="589"/>
      <c r="C87" s="589"/>
      <c r="D87" s="589"/>
      <c r="E87" s="597"/>
      <c r="F87" s="598"/>
      <c r="G87" s="597"/>
      <c r="H87" s="598"/>
      <c r="I87" s="597"/>
      <c r="J87" s="598"/>
      <c r="K87" s="603"/>
      <c r="L87" s="604"/>
    </row>
    <row r="88" spans="1:12" ht="12.75" customHeight="1" x14ac:dyDescent="0.2">
      <c r="A88" s="590" t="s">
        <v>229</v>
      </c>
      <c r="B88" s="589"/>
      <c r="C88" s="589"/>
      <c r="D88" s="589"/>
      <c r="E88" s="599"/>
      <c r="F88" s="600"/>
      <c r="G88" s="599"/>
      <c r="H88" s="600"/>
      <c r="I88" s="599"/>
      <c r="J88" s="600"/>
      <c r="K88" s="605"/>
      <c r="L88" s="606"/>
    </row>
    <row r="89" spans="1:12" ht="12.75" customHeight="1" x14ac:dyDescent="0.2">
      <c r="A89" s="575" t="s">
        <v>233</v>
      </c>
      <c r="B89" s="576"/>
      <c r="C89" s="576"/>
      <c r="D89" s="576"/>
      <c r="E89" s="595">
        <f>E49/Caratteristiche!G5</f>
        <v>174.82291666666666</v>
      </c>
      <c r="F89" s="596"/>
      <c r="G89" s="595">
        <v>136.16999999999999</v>
      </c>
      <c r="H89" s="596"/>
      <c r="I89" s="595">
        <f>I49/Caratteristiche!K5</f>
        <v>147.40304812834225</v>
      </c>
      <c r="J89" s="596"/>
      <c r="K89" s="593">
        <f>K49/Caratteristiche!M5</f>
        <v>136.78756476683938</v>
      </c>
      <c r="L89" s="594"/>
    </row>
    <row r="90" spans="1:12" ht="12.75" customHeight="1" x14ac:dyDescent="0.2">
      <c r="A90" s="588" t="s">
        <v>219</v>
      </c>
      <c r="B90" s="589"/>
      <c r="C90" s="589"/>
      <c r="D90" s="589"/>
      <c r="E90" s="597"/>
      <c r="F90" s="598"/>
      <c r="G90" s="597"/>
      <c r="H90" s="598"/>
      <c r="I90" s="597"/>
      <c r="J90" s="598"/>
      <c r="K90" s="593"/>
      <c r="L90" s="594"/>
    </row>
    <row r="91" spans="1:12" ht="13.5" customHeight="1" x14ac:dyDescent="0.2">
      <c r="A91" s="607" t="s">
        <v>229</v>
      </c>
      <c r="B91" s="576"/>
      <c r="C91" s="576"/>
      <c r="D91" s="576"/>
      <c r="E91" s="599"/>
      <c r="F91" s="600"/>
      <c r="G91" s="599"/>
      <c r="H91" s="600"/>
      <c r="I91" s="599"/>
      <c r="J91" s="600"/>
      <c r="K91" s="593"/>
      <c r="L91" s="594"/>
    </row>
    <row r="92" spans="1:12" x14ac:dyDescent="0.2">
      <c r="A92" s="583" t="s">
        <v>234</v>
      </c>
      <c r="B92" s="584"/>
      <c r="C92" s="584"/>
      <c r="D92" s="584"/>
      <c r="E92" s="584"/>
      <c r="F92" s="584"/>
      <c r="G92" s="584"/>
      <c r="H92" s="584"/>
      <c r="I92" s="584"/>
      <c r="J92" s="584"/>
      <c r="K92" s="584"/>
      <c r="L92" s="585"/>
    </row>
    <row r="93" spans="1:12" x14ac:dyDescent="0.2">
      <c r="A93" s="561" t="s">
        <v>110</v>
      </c>
      <c r="B93" s="562"/>
      <c r="C93" s="562"/>
      <c r="D93" s="562"/>
      <c r="E93" s="541">
        <f>$L$1-3</f>
        <v>2015</v>
      </c>
      <c r="F93" s="541"/>
      <c r="G93" s="541">
        <f>$L$1-2</f>
        <v>2016</v>
      </c>
      <c r="H93" s="541"/>
      <c r="I93" s="541">
        <f>$L$1-1</f>
        <v>2017</v>
      </c>
      <c r="J93" s="541"/>
      <c r="K93" s="541">
        <f>$L$1</f>
        <v>2018</v>
      </c>
      <c r="L93" s="554"/>
    </row>
    <row r="94" spans="1:12" ht="12.75" customHeight="1" x14ac:dyDescent="0.2">
      <c r="A94" s="575" t="s">
        <v>235</v>
      </c>
      <c r="B94" s="576"/>
      <c r="C94" s="576"/>
      <c r="D94" s="576"/>
      <c r="E94" s="577">
        <f>E36/E14</f>
        <v>0.53664529267496319</v>
      </c>
      <c r="F94" s="577"/>
      <c r="G94" s="577">
        <f>G36/G14</f>
        <v>0.23703769288117121</v>
      </c>
      <c r="H94" s="577"/>
      <c r="I94" s="577">
        <f>I36/I14</f>
        <v>0.19204527750529241</v>
      </c>
      <c r="J94" s="577"/>
      <c r="K94" s="586">
        <f>K36/K14</f>
        <v>3.6101108503216198E-2</v>
      </c>
      <c r="L94" s="587"/>
    </row>
    <row r="95" spans="1:12" ht="12.75" customHeight="1" x14ac:dyDescent="0.2">
      <c r="A95" s="588" t="s">
        <v>236</v>
      </c>
      <c r="B95" s="589"/>
      <c r="C95" s="589"/>
      <c r="D95" s="589"/>
      <c r="E95" s="577"/>
      <c r="F95" s="577"/>
      <c r="G95" s="577"/>
      <c r="H95" s="577"/>
      <c r="I95" s="577"/>
      <c r="J95" s="577"/>
      <c r="K95" s="586"/>
      <c r="L95" s="587"/>
    </row>
    <row r="96" spans="1:12" ht="12.75" customHeight="1" x14ac:dyDescent="0.2">
      <c r="A96" s="590" t="s">
        <v>237</v>
      </c>
      <c r="B96" s="589"/>
      <c r="C96" s="589"/>
      <c r="D96" s="589"/>
      <c r="E96" s="577"/>
      <c r="F96" s="577"/>
      <c r="G96" s="577"/>
      <c r="H96" s="577"/>
      <c r="I96" s="577"/>
      <c r="J96" s="577"/>
      <c r="K96" s="586"/>
      <c r="L96" s="587"/>
    </row>
    <row r="97" spans="1:12" ht="12.75" customHeight="1" x14ac:dyDescent="0.2">
      <c r="A97" s="575" t="s">
        <v>238</v>
      </c>
      <c r="B97" s="576"/>
      <c r="C97" s="576"/>
      <c r="D97" s="576"/>
      <c r="E97" s="577">
        <f>E45/E25</f>
        <v>0.37841785558650531</v>
      </c>
      <c r="F97" s="577"/>
      <c r="G97" s="577">
        <f>G45/G25</f>
        <v>0.39269775768492737</v>
      </c>
      <c r="H97" s="577"/>
      <c r="I97" s="577">
        <f>I45/I25</f>
        <v>0.25399930300123824</v>
      </c>
      <c r="J97" s="577"/>
      <c r="K97" s="586">
        <f>K45/K25</f>
        <v>4.4320114252467291E-2</v>
      </c>
      <c r="L97" s="587"/>
    </row>
    <row r="98" spans="1:12" ht="12.75" customHeight="1" x14ac:dyDescent="0.2">
      <c r="A98" s="588" t="s">
        <v>239</v>
      </c>
      <c r="B98" s="589"/>
      <c r="C98" s="589"/>
      <c r="D98" s="589"/>
      <c r="E98" s="577"/>
      <c r="F98" s="577"/>
      <c r="G98" s="577"/>
      <c r="H98" s="577"/>
      <c r="I98" s="577"/>
      <c r="J98" s="577"/>
      <c r="K98" s="586"/>
      <c r="L98" s="587"/>
    </row>
    <row r="99" spans="1:12" ht="12.75" customHeight="1" x14ac:dyDescent="0.2">
      <c r="A99" s="590" t="s">
        <v>240</v>
      </c>
      <c r="B99" s="589"/>
      <c r="C99" s="589"/>
      <c r="D99" s="589"/>
      <c r="E99" s="577"/>
      <c r="F99" s="577"/>
      <c r="G99" s="577"/>
      <c r="H99" s="577"/>
      <c r="I99" s="577"/>
      <c r="J99" s="577"/>
      <c r="K99" s="586"/>
      <c r="L99" s="587"/>
    </row>
    <row r="100" spans="1:12" ht="12.75" customHeight="1" x14ac:dyDescent="0.2">
      <c r="A100" s="575" t="s">
        <v>241</v>
      </c>
      <c r="B100" s="576"/>
      <c r="C100" s="576"/>
      <c r="D100" s="576"/>
      <c r="E100" s="577">
        <f>(F8+F10)/(E8+E10)</f>
        <v>0.85405948915594299</v>
      </c>
      <c r="F100" s="577"/>
      <c r="G100" s="577">
        <f>(H8+H10)/(G8+G10)</f>
        <v>0.88635534200649202</v>
      </c>
      <c r="H100" s="577"/>
      <c r="I100" s="577">
        <f>(J8+J10)/(I8+I10)</f>
        <v>0.91255466213783742</v>
      </c>
      <c r="J100" s="577"/>
      <c r="K100" s="613">
        <f>(L8+L10)/(K8+K10)</f>
        <v>0</v>
      </c>
      <c r="L100" s="614"/>
    </row>
    <row r="101" spans="1:12" ht="12.75" customHeight="1" x14ac:dyDescent="0.2">
      <c r="A101" s="588" t="s">
        <v>242</v>
      </c>
      <c r="B101" s="589"/>
      <c r="C101" s="589"/>
      <c r="D101" s="589"/>
      <c r="E101" s="577"/>
      <c r="F101" s="577"/>
      <c r="G101" s="577"/>
      <c r="H101" s="577"/>
      <c r="I101" s="577"/>
      <c r="J101" s="577"/>
      <c r="K101" s="615"/>
      <c r="L101" s="616"/>
    </row>
    <row r="102" spans="1:12" ht="12.75" customHeight="1" x14ac:dyDescent="0.2">
      <c r="A102" s="590" t="s">
        <v>243</v>
      </c>
      <c r="B102" s="589"/>
      <c r="C102" s="589"/>
      <c r="D102" s="589"/>
      <c r="E102" s="577"/>
      <c r="F102" s="577"/>
      <c r="G102" s="577"/>
      <c r="H102" s="577"/>
      <c r="I102" s="577"/>
      <c r="J102" s="577"/>
      <c r="K102" s="617"/>
      <c r="L102" s="618"/>
    </row>
    <row r="103" spans="1:12" ht="13.15" customHeight="1" x14ac:dyDescent="0.2">
      <c r="A103" s="575" t="s">
        <v>244</v>
      </c>
      <c r="B103" s="576"/>
      <c r="C103" s="576"/>
      <c r="D103" s="576"/>
      <c r="E103" s="577">
        <f>(F19)/(E19)</f>
        <v>0.59257708178105017</v>
      </c>
      <c r="F103" s="577"/>
      <c r="G103" s="577">
        <f>H19/G19</f>
        <v>0.61568151954615802</v>
      </c>
      <c r="H103" s="577"/>
      <c r="I103" s="577">
        <f>(J19)/(I19)</f>
        <v>0.75597933941323114</v>
      </c>
      <c r="J103" s="577"/>
      <c r="K103" s="586">
        <f>(L19)/(K19)</f>
        <v>0</v>
      </c>
      <c r="L103" s="586"/>
    </row>
    <row r="104" spans="1:12" ht="13.15" customHeight="1" x14ac:dyDescent="0.2">
      <c r="A104" s="588" t="s">
        <v>245</v>
      </c>
      <c r="B104" s="589"/>
      <c r="C104" s="589"/>
      <c r="D104" s="589"/>
      <c r="E104" s="577"/>
      <c r="F104" s="577"/>
      <c r="G104" s="577"/>
      <c r="H104" s="577"/>
      <c r="I104" s="577"/>
      <c r="J104" s="577"/>
      <c r="K104" s="586"/>
      <c r="L104" s="586"/>
    </row>
    <row r="105" spans="1:12" ht="13.9" customHeight="1" thickBot="1" x14ac:dyDescent="0.25">
      <c r="A105" s="611" t="s">
        <v>246</v>
      </c>
      <c r="B105" s="612"/>
      <c r="C105" s="612"/>
      <c r="D105" s="612"/>
      <c r="E105" s="609"/>
      <c r="F105" s="609"/>
      <c r="G105" s="609"/>
      <c r="H105" s="609"/>
      <c r="I105" s="609"/>
      <c r="J105" s="609"/>
      <c r="K105" s="610"/>
      <c r="L105" s="610"/>
    </row>
    <row r="107" spans="1:12" ht="3" customHeight="1" x14ac:dyDescent="0.2"/>
    <row r="108" spans="1:12" x14ac:dyDescent="0.2">
      <c r="A108" s="525"/>
      <c r="B108" s="525"/>
      <c r="C108" s="525"/>
      <c r="D108" s="525"/>
      <c r="E108" s="608"/>
      <c r="F108" s="608"/>
      <c r="G108" s="608"/>
      <c r="H108" s="608"/>
      <c r="I108" s="608"/>
      <c r="J108" s="608"/>
      <c r="K108" s="608"/>
      <c r="L108" s="608"/>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97:D97"/>
    <mergeCell ref="E97:F99"/>
    <mergeCell ref="G97:H99"/>
    <mergeCell ref="I97:J99"/>
    <mergeCell ref="K97:L99"/>
    <mergeCell ref="A98:D98"/>
    <mergeCell ref="A99:D99"/>
    <mergeCell ref="A108:L108"/>
    <mergeCell ref="A103:D103"/>
    <mergeCell ref="E103:F105"/>
    <mergeCell ref="G103:H105"/>
    <mergeCell ref="I103:J105"/>
    <mergeCell ref="K103:L105"/>
    <mergeCell ref="A104:D104"/>
    <mergeCell ref="A105:D105"/>
    <mergeCell ref="K100:L102"/>
    <mergeCell ref="A101:D101"/>
    <mergeCell ref="A102:D102"/>
    <mergeCell ref="A100:D100"/>
    <mergeCell ref="E100:F102"/>
    <mergeCell ref="G100:H102"/>
    <mergeCell ref="I100:J102"/>
    <mergeCell ref="A89:D89"/>
    <mergeCell ref="E89:F91"/>
    <mergeCell ref="G89:H91"/>
    <mergeCell ref="I89:J91"/>
    <mergeCell ref="K89:L91"/>
    <mergeCell ref="A90:D90"/>
    <mergeCell ref="A91:D91"/>
    <mergeCell ref="A94:D94"/>
    <mergeCell ref="E94:F96"/>
    <mergeCell ref="G94:H96"/>
    <mergeCell ref="I94:J96"/>
    <mergeCell ref="A92:L92"/>
    <mergeCell ref="A93:D93"/>
    <mergeCell ref="E93:F93"/>
    <mergeCell ref="G93:H93"/>
    <mergeCell ref="I93:J93"/>
    <mergeCell ref="K93:L93"/>
    <mergeCell ref="K94:L96"/>
    <mergeCell ref="A95:D95"/>
    <mergeCell ref="A96:D96"/>
    <mergeCell ref="I83:J85"/>
    <mergeCell ref="K83:L85"/>
    <mergeCell ref="A84:D84"/>
    <mergeCell ref="A85:D85"/>
    <mergeCell ref="A80:D80"/>
    <mergeCell ref="E80:F82"/>
    <mergeCell ref="G80:H82"/>
    <mergeCell ref="I80:J82"/>
    <mergeCell ref="A86:D86"/>
    <mergeCell ref="E86:F88"/>
    <mergeCell ref="G86:H88"/>
    <mergeCell ref="I86:J88"/>
    <mergeCell ref="K80:L82"/>
    <mergeCell ref="A81:D81"/>
    <mergeCell ref="A82:D82"/>
    <mergeCell ref="A83:D83"/>
    <mergeCell ref="E83:F85"/>
    <mergeCell ref="G83:H85"/>
    <mergeCell ref="K86:L88"/>
    <mergeCell ref="A87:D87"/>
    <mergeCell ref="A88:D88"/>
    <mergeCell ref="A75:D75"/>
    <mergeCell ref="E75:F77"/>
    <mergeCell ref="G75:H77"/>
    <mergeCell ref="I75:J77"/>
    <mergeCell ref="K75:L77"/>
    <mergeCell ref="A76:D76"/>
    <mergeCell ref="A77:D77"/>
    <mergeCell ref="A78:L78"/>
    <mergeCell ref="A79:D79"/>
    <mergeCell ref="E79:F79"/>
    <mergeCell ref="G79:H79"/>
    <mergeCell ref="I79:J79"/>
    <mergeCell ref="K79:L79"/>
    <mergeCell ref="A72:D72"/>
    <mergeCell ref="E72:F74"/>
    <mergeCell ref="G72:H74"/>
    <mergeCell ref="I72:J74"/>
    <mergeCell ref="K68:L68"/>
    <mergeCell ref="A69:D69"/>
    <mergeCell ref="E69:F71"/>
    <mergeCell ref="G69:H71"/>
    <mergeCell ref="I69:J71"/>
    <mergeCell ref="K69:L71"/>
    <mergeCell ref="K72:L74"/>
    <mergeCell ref="A73:D73"/>
    <mergeCell ref="A74:D74"/>
    <mergeCell ref="A67:L67"/>
    <mergeCell ref="A64:D64"/>
    <mergeCell ref="E64:F66"/>
    <mergeCell ref="G64:H66"/>
    <mergeCell ref="I64:J66"/>
    <mergeCell ref="A70:D70"/>
    <mergeCell ref="A71:D71"/>
    <mergeCell ref="A68:D68"/>
    <mergeCell ref="E68:F68"/>
    <mergeCell ref="G68:H68"/>
    <mergeCell ref="I68:J68"/>
    <mergeCell ref="A61:D61"/>
    <mergeCell ref="E61:F63"/>
    <mergeCell ref="G61:H63"/>
    <mergeCell ref="I61:J63"/>
    <mergeCell ref="K61:L63"/>
    <mergeCell ref="A62:D62"/>
    <mergeCell ref="A63:D63"/>
    <mergeCell ref="K64:L66"/>
    <mergeCell ref="A65:D65"/>
    <mergeCell ref="A66:D66"/>
    <mergeCell ref="I57:J57"/>
    <mergeCell ref="K57:L57"/>
    <mergeCell ref="A53:D53"/>
    <mergeCell ref="E53:F53"/>
    <mergeCell ref="G53:H53"/>
    <mergeCell ref="I53:J53"/>
    <mergeCell ref="A58:D58"/>
    <mergeCell ref="E58:F60"/>
    <mergeCell ref="G58:H60"/>
    <mergeCell ref="I58:J60"/>
    <mergeCell ref="K53:L53"/>
    <mergeCell ref="A55:L55"/>
    <mergeCell ref="A56:L56"/>
    <mergeCell ref="A57:D57"/>
    <mergeCell ref="E57:F57"/>
    <mergeCell ref="G57:H57"/>
    <mergeCell ref="K58:L60"/>
    <mergeCell ref="A59:D59"/>
    <mergeCell ref="A60:D60"/>
    <mergeCell ref="K51:L51"/>
    <mergeCell ref="A52:D52"/>
    <mergeCell ref="E52:F52"/>
    <mergeCell ref="G52:H52"/>
    <mergeCell ref="I52:J52"/>
    <mergeCell ref="K52:L52"/>
    <mergeCell ref="A51:D51"/>
    <mergeCell ref="E51:F51"/>
    <mergeCell ref="G51:H51"/>
    <mergeCell ref="I51:J51"/>
    <mergeCell ref="A48:D48"/>
    <mergeCell ref="E48:F48"/>
    <mergeCell ref="G48:H48"/>
    <mergeCell ref="I48:J48"/>
    <mergeCell ref="K48:L48"/>
    <mergeCell ref="K49:L49"/>
    <mergeCell ref="A50:D50"/>
    <mergeCell ref="E50:F50"/>
    <mergeCell ref="G50:H50"/>
    <mergeCell ref="I50:J50"/>
    <mergeCell ref="K50:L50"/>
    <mergeCell ref="A49:D49"/>
    <mergeCell ref="E49:F49"/>
    <mergeCell ref="G49:H49"/>
    <mergeCell ref="I49:J49"/>
    <mergeCell ref="B40:D40"/>
    <mergeCell ref="B41:D41"/>
    <mergeCell ref="B42:D42"/>
    <mergeCell ref="B43:D43"/>
    <mergeCell ref="G37:H37"/>
    <mergeCell ref="I37:J37"/>
    <mergeCell ref="B44:D44"/>
    <mergeCell ref="A45:D45"/>
    <mergeCell ref="A47:L47"/>
    <mergeCell ref="B33:D33"/>
    <mergeCell ref="B34:D34"/>
    <mergeCell ref="B35:D35"/>
    <mergeCell ref="I28:J28"/>
    <mergeCell ref="K28:L28"/>
    <mergeCell ref="B30:D30"/>
    <mergeCell ref="B31:D31"/>
    <mergeCell ref="K37:L37"/>
    <mergeCell ref="B39:D39"/>
    <mergeCell ref="A36:D36"/>
    <mergeCell ref="A37:A38"/>
    <mergeCell ref="B37:D38"/>
    <mergeCell ref="E37:F37"/>
    <mergeCell ref="A28:A29"/>
    <mergeCell ref="B28:D29"/>
    <mergeCell ref="E28:F28"/>
    <mergeCell ref="G28:H28"/>
    <mergeCell ref="A23:D23"/>
    <mergeCell ref="A24:D24"/>
    <mergeCell ref="A25:D25"/>
    <mergeCell ref="A27:L27"/>
    <mergeCell ref="B32:D32"/>
    <mergeCell ref="A19:D19"/>
    <mergeCell ref="A20:D20"/>
    <mergeCell ref="A21:D21"/>
    <mergeCell ref="A22:D2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T96"/>
  <sheetViews>
    <sheetView tabSelected="1" topLeftCell="H109" zoomScaleNormal="100" zoomScaleSheetLayoutView="100" zoomScalePageLayoutView="60" workbookViewId="0">
      <selection activeCell="G73" sqref="G73"/>
    </sheetView>
  </sheetViews>
  <sheetFormatPr defaultColWidth="8.85546875" defaultRowHeight="15" x14ac:dyDescent="0.25"/>
  <cols>
    <col min="1" max="1" width="3.7109375" customWidth="1"/>
    <col min="2" max="2" width="17.85546875" customWidth="1"/>
    <col min="3" max="3" width="9.5703125" style="84" bestFit="1" customWidth="1"/>
    <col min="4" max="4" width="25.85546875" customWidth="1"/>
    <col min="5" max="5" width="22.140625" customWidth="1"/>
    <col min="6" max="6" width="25.140625" customWidth="1"/>
    <col min="7" max="7" width="16.140625" style="110" customWidth="1"/>
    <col min="8" max="8" width="16" style="110"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200" t="s">
        <v>361</v>
      </c>
      <c r="H1" s="117">
        <v>193</v>
      </c>
      <c r="J1" s="200" t="s">
        <v>362</v>
      </c>
      <c r="K1" s="117"/>
      <c r="N1" s="106" t="s">
        <v>357</v>
      </c>
      <c r="O1" s="117">
        <v>193</v>
      </c>
      <c r="Q1" s="106" t="s">
        <v>363</v>
      </c>
      <c r="R1" s="117">
        <v>193</v>
      </c>
    </row>
    <row r="2" spans="1:19" s="145" customFormat="1" ht="59.25" customHeight="1" thickBot="1" x14ac:dyDescent="0.3">
      <c r="A2" s="619" t="s">
        <v>59</v>
      </c>
      <c r="B2" s="620"/>
      <c r="C2" s="113" t="s">
        <v>58</v>
      </c>
      <c r="D2" s="113" t="s">
        <v>60</v>
      </c>
      <c r="E2" s="113" t="s">
        <v>110</v>
      </c>
      <c r="F2" s="113" t="s">
        <v>63</v>
      </c>
      <c r="G2" s="109" t="s">
        <v>331</v>
      </c>
      <c r="H2" s="109" t="s">
        <v>332</v>
      </c>
      <c r="I2" s="141" t="s">
        <v>108</v>
      </c>
      <c r="J2" s="109" t="s">
        <v>331</v>
      </c>
      <c r="K2" s="109" t="s">
        <v>332</v>
      </c>
      <c r="L2" s="141" t="s">
        <v>109</v>
      </c>
      <c r="M2" s="142" t="s">
        <v>358</v>
      </c>
      <c r="N2" s="107" t="s">
        <v>331</v>
      </c>
      <c r="O2" s="108" t="s">
        <v>332</v>
      </c>
      <c r="P2" s="143">
        <v>2018</v>
      </c>
      <c r="Q2" s="111" t="s">
        <v>331</v>
      </c>
      <c r="R2" s="112" t="s">
        <v>332</v>
      </c>
      <c r="S2" s="144">
        <v>2019</v>
      </c>
    </row>
    <row r="3" spans="1:19" ht="33" customHeight="1" x14ac:dyDescent="0.25">
      <c r="A3" s="624">
        <v>1</v>
      </c>
      <c r="B3" s="621" t="s">
        <v>3</v>
      </c>
      <c r="C3" s="92">
        <v>1</v>
      </c>
      <c r="D3" s="91" t="s">
        <v>16</v>
      </c>
      <c r="E3" s="120" t="s">
        <v>62</v>
      </c>
      <c r="F3" s="120" t="s">
        <v>61</v>
      </c>
      <c r="G3" s="158">
        <v>8150</v>
      </c>
      <c r="H3" s="126">
        <f>$H$1</f>
        <v>193</v>
      </c>
      <c r="I3" s="160">
        <f>G3/H3</f>
        <v>42.2279792746114</v>
      </c>
      <c r="J3" s="160"/>
      <c r="K3" s="126">
        <f>K1</f>
        <v>0</v>
      </c>
      <c r="L3" s="186" t="e">
        <f>J3/K3</f>
        <v>#DIV/0!</v>
      </c>
      <c r="M3" s="193" t="e">
        <f>L3-I3</f>
        <v>#DIV/0!</v>
      </c>
      <c r="N3" s="303"/>
      <c r="O3" s="98">
        <f>$O$1</f>
        <v>193</v>
      </c>
      <c r="P3" s="229">
        <f>N3/O3</f>
        <v>0</v>
      </c>
      <c r="Q3" s="265"/>
      <c r="R3" s="101">
        <f>$R$1</f>
        <v>193</v>
      </c>
      <c r="S3" s="245">
        <f>Q3/R3</f>
        <v>0</v>
      </c>
    </row>
    <row r="4" spans="1:19" ht="33.75" customHeight="1" x14ac:dyDescent="0.25">
      <c r="A4" s="625"/>
      <c r="B4" s="622"/>
      <c r="C4" s="87">
        <v>2</v>
      </c>
      <c r="D4" s="85" t="s">
        <v>17</v>
      </c>
      <c r="E4" s="86" t="s">
        <v>62</v>
      </c>
      <c r="F4" s="86" t="s">
        <v>61</v>
      </c>
      <c r="G4" s="159">
        <v>90655.93</v>
      </c>
      <c r="H4" s="128">
        <f>$H$1</f>
        <v>193</v>
      </c>
      <c r="I4" s="161">
        <f t="shared" ref="I4:I18" si="0">G4/H4</f>
        <v>469.71984455958545</v>
      </c>
      <c r="J4" s="161"/>
      <c r="K4" s="128">
        <f>K1</f>
        <v>0</v>
      </c>
      <c r="L4" s="187" t="e">
        <f t="shared" ref="L4:L8" si="1">J4/K4</f>
        <v>#DIV/0!</v>
      </c>
      <c r="M4" s="188" t="e">
        <f t="shared" ref="M4:M15" si="2">L4-I4</f>
        <v>#DIV/0!</v>
      </c>
      <c r="N4" s="253"/>
      <c r="O4" s="99">
        <f>$O$1</f>
        <v>193</v>
      </c>
      <c r="P4" s="225">
        <f t="shared" ref="P4:P8" si="3">N4/O4</f>
        <v>0</v>
      </c>
      <c r="Q4" s="263"/>
      <c r="R4" s="102">
        <f>$R$1</f>
        <v>193</v>
      </c>
      <c r="S4" s="246">
        <f t="shared" ref="S4:S43" si="4">Q4/R4</f>
        <v>0</v>
      </c>
    </row>
    <row r="5" spans="1:19" ht="59.25" customHeight="1" x14ac:dyDescent="0.25">
      <c r="A5" s="625"/>
      <c r="B5" s="622"/>
      <c r="C5" s="87">
        <v>3</v>
      </c>
      <c r="D5" s="306" t="s">
        <v>18</v>
      </c>
      <c r="E5" s="86" t="s">
        <v>62</v>
      </c>
      <c r="F5" s="86" t="s">
        <v>61</v>
      </c>
      <c r="G5" s="159">
        <v>3880</v>
      </c>
      <c r="H5" s="128">
        <f>$H$1</f>
        <v>193</v>
      </c>
      <c r="I5" s="161">
        <f t="shared" si="0"/>
        <v>20.103626943005182</v>
      </c>
      <c r="J5" s="161"/>
      <c r="K5" s="128">
        <f>K1</f>
        <v>0</v>
      </c>
      <c r="L5" s="187" t="e">
        <f t="shared" si="1"/>
        <v>#DIV/0!</v>
      </c>
      <c r="M5" s="188" t="e">
        <f t="shared" si="2"/>
        <v>#DIV/0!</v>
      </c>
      <c r="N5" s="253"/>
      <c r="O5" s="99">
        <f>$O$1</f>
        <v>193</v>
      </c>
      <c r="P5" s="225">
        <f t="shared" si="3"/>
        <v>0</v>
      </c>
      <c r="Q5" s="263"/>
      <c r="R5" s="102">
        <f>$R$1</f>
        <v>193</v>
      </c>
      <c r="S5" s="246">
        <f t="shared" si="4"/>
        <v>0</v>
      </c>
    </row>
    <row r="6" spans="1:19" ht="30" x14ac:dyDescent="0.25">
      <c r="A6" s="625"/>
      <c r="B6" s="622"/>
      <c r="C6" s="633">
        <v>4</v>
      </c>
      <c r="D6" s="628" t="s">
        <v>19</v>
      </c>
      <c r="E6" s="86" t="s">
        <v>62</v>
      </c>
      <c r="F6" s="86" t="s">
        <v>61</v>
      </c>
      <c r="G6" s="159">
        <v>5200</v>
      </c>
      <c r="H6" s="128">
        <f>$H$1</f>
        <v>193</v>
      </c>
      <c r="I6" s="161">
        <f t="shared" si="0"/>
        <v>26.94300518134715</v>
      </c>
      <c r="J6" s="161"/>
      <c r="K6" s="128">
        <f>K1</f>
        <v>0</v>
      </c>
      <c r="L6" s="187" t="e">
        <f t="shared" si="1"/>
        <v>#DIV/0!</v>
      </c>
      <c r="M6" s="188" t="e">
        <f t="shared" si="2"/>
        <v>#DIV/0!</v>
      </c>
      <c r="N6" s="253"/>
      <c r="O6" s="99">
        <f>$O$1</f>
        <v>193</v>
      </c>
      <c r="P6" s="225">
        <f t="shared" si="3"/>
        <v>0</v>
      </c>
      <c r="Q6" s="263"/>
      <c r="R6" s="102">
        <f>$R$1</f>
        <v>193</v>
      </c>
      <c r="S6" s="246">
        <f t="shared" si="4"/>
        <v>0</v>
      </c>
    </row>
    <row r="7" spans="1:19" ht="29.25" customHeight="1" x14ac:dyDescent="0.25">
      <c r="A7" s="625"/>
      <c r="B7" s="622"/>
      <c r="C7" s="633"/>
      <c r="D7" s="628"/>
      <c r="E7" s="86" t="s">
        <v>64</v>
      </c>
      <c r="F7" s="86" t="s">
        <v>115</v>
      </c>
      <c r="G7" s="203">
        <v>4704.82</v>
      </c>
      <c r="H7" s="323">
        <v>193</v>
      </c>
      <c r="I7" s="161">
        <f t="shared" si="0"/>
        <v>24.377305699481862</v>
      </c>
      <c r="J7" s="203"/>
      <c r="K7" s="187"/>
      <c r="L7" s="187" t="e">
        <f t="shared" si="1"/>
        <v>#DIV/0!</v>
      </c>
      <c r="M7" s="188" t="e">
        <f t="shared" si="2"/>
        <v>#DIV/0!</v>
      </c>
      <c r="N7" s="253"/>
      <c r="O7" s="225"/>
      <c r="P7" s="225" t="e">
        <f t="shared" si="3"/>
        <v>#DIV/0!</v>
      </c>
      <c r="Q7" s="263"/>
      <c r="R7" s="102"/>
      <c r="S7" s="246" t="e">
        <f t="shared" si="4"/>
        <v>#DIV/0!</v>
      </c>
    </row>
    <row r="8" spans="1:19" ht="30" x14ac:dyDescent="0.25">
      <c r="A8" s="625"/>
      <c r="B8" s="622"/>
      <c r="C8" s="633">
        <v>5</v>
      </c>
      <c r="D8" s="628" t="s">
        <v>20</v>
      </c>
      <c r="E8" s="86" t="s">
        <v>62</v>
      </c>
      <c r="F8" s="86" t="s">
        <v>61</v>
      </c>
      <c r="G8" s="159">
        <v>6900</v>
      </c>
      <c r="H8" s="128">
        <f>$H$1</f>
        <v>193</v>
      </c>
      <c r="I8" s="161">
        <f t="shared" si="0"/>
        <v>35.751295336787564</v>
      </c>
      <c r="J8" s="159"/>
      <c r="K8" s="128">
        <f>K1</f>
        <v>0</v>
      </c>
      <c r="L8" s="161" t="e">
        <f t="shared" si="1"/>
        <v>#DIV/0!</v>
      </c>
      <c r="M8" s="188" t="e">
        <f t="shared" si="2"/>
        <v>#DIV/0!</v>
      </c>
      <c r="N8" s="253"/>
      <c r="O8" s="99">
        <f>$O$1</f>
        <v>193</v>
      </c>
      <c r="P8" s="225">
        <f t="shared" si="3"/>
        <v>0</v>
      </c>
      <c r="Q8" s="263"/>
      <c r="R8" s="102">
        <f>$R$1</f>
        <v>193</v>
      </c>
      <c r="S8" s="246">
        <f t="shared" si="4"/>
        <v>0</v>
      </c>
    </row>
    <row r="9" spans="1:19" ht="66.75" customHeight="1" x14ac:dyDescent="0.25">
      <c r="A9" s="625"/>
      <c r="B9" s="622"/>
      <c r="C9" s="633"/>
      <c r="D9" s="628"/>
      <c r="E9" s="86" t="s">
        <v>65</v>
      </c>
      <c r="F9" s="86" t="s">
        <v>66</v>
      </c>
      <c r="G9" s="203">
        <v>6550</v>
      </c>
      <c r="H9" s="187">
        <v>6900</v>
      </c>
      <c r="I9" s="185">
        <f>(G9/H9)/100</f>
        <v>9.492753623188405E-3</v>
      </c>
      <c r="J9" s="203"/>
      <c r="K9" s="187"/>
      <c r="L9" s="185" t="e">
        <f>(J9/K9)/100</f>
        <v>#DIV/0!</v>
      </c>
      <c r="M9" s="189" t="e">
        <f t="shared" si="2"/>
        <v>#DIV/0!</v>
      </c>
      <c r="N9" s="307"/>
      <c r="O9" s="99"/>
      <c r="P9" s="225" t="e">
        <f>(N9/O9)/100</f>
        <v>#DIV/0!</v>
      </c>
      <c r="Q9" s="268"/>
      <c r="R9" s="102"/>
      <c r="S9" s="246" t="e">
        <f t="shared" si="4"/>
        <v>#DIV/0!</v>
      </c>
    </row>
    <row r="10" spans="1:19" ht="30" x14ac:dyDescent="0.25">
      <c r="A10" s="625"/>
      <c r="B10" s="622"/>
      <c r="C10" s="87">
        <v>6</v>
      </c>
      <c r="D10" s="298" t="s">
        <v>21</v>
      </c>
      <c r="E10" s="86" t="s">
        <v>62</v>
      </c>
      <c r="F10" s="86" t="s">
        <v>61</v>
      </c>
      <c r="G10" s="159">
        <v>1300</v>
      </c>
      <c r="H10" s="128">
        <f>$H$1</f>
        <v>193</v>
      </c>
      <c r="I10" s="161">
        <f t="shared" si="0"/>
        <v>6.7357512953367875</v>
      </c>
      <c r="J10" s="159"/>
      <c r="K10" s="128">
        <f>K1</f>
        <v>0</v>
      </c>
      <c r="L10" s="161" t="e">
        <f t="shared" ref="L10:L15" si="5">J10/K10</f>
        <v>#DIV/0!</v>
      </c>
      <c r="M10" s="188" t="e">
        <f t="shared" si="2"/>
        <v>#DIV/0!</v>
      </c>
      <c r="N10" s="253"/>
      <c r="O10" s="99">
        <f t="shared" ref="O10:O11" si="6">$O$1</f>
        <v>193</v>
      </c>
      <c r="P10" s="225">
        <f t="shared" ref="P10:P15" si="7">N10/O10</f>
        <v>0</v>
      </c>
      <c r="Q10" s="263"/>
      <c r="R10" s="102">
        <f>$R$1</f>
        <v>193</v>
      </c>
      <c r="S10" s="246">
        <f t="shared" si="4"/>
        <v>0</v>
      </c>
    </row>
    <row r="11" spans="1:19" ht="30" x14ac:dyDescent="0.25">
      <c r="A11" s="625"/>
      <c r="B11" s="622"/>
      <c r="C11" s="633">
        <v>7</v>
      </c>
      <c r="D11" s="627" t="s">
        <v>22</v>
      </c>
      <c r="E11" s="86" t="s">
        <v>62</v>
      </c>
      <c r="F11" s="86" t="s">
        <v>61</v>
      </c>
      <c r="G11" s="159">
        <v>4570</v>
      </c>
      <c r="H11" s="128">
        <f>$H$1</f>
        <v>193</v>
      </c>
      <c r="I11" s="161">
        <f t="shared" si="0"/>
        <v>23.678756476683937</v>
      </c>
      <c r="J11" s="159"/>
      <c r="K11" s="128">
        <f>K1</f>
        <v>0</v>
      </c>
      <c r="L11" s="161" t="e">
        <f t="shared" si="5"/>
        <v>#DIV/0!</v>
      </c>
      <c r="M11" s="188" t="e">
        <f t="shared" si="2"/>
        <v>#DIV/0!</v>
      </c>
      <c r="N11" s="253"/>
      <c r="O11" s="99">
        <f t="shared" si="6"/>
        <v>193</v>
      </c>
      <c r="P11" s="225">
        <f t="shared" si="7"/>
        <v>0</v>
      </c>
      <c r="Q11" s="263"/>
      <c r="R11" s="102">
        <f>$R$1</f>
        <v>193</v>
      </c>
      <c r="S11" s="246">
        <f t="shared" si="4"/>
        <v>0</v>
      </c>
    </row>
    <row r="12" spans="1:19" ht="45" x14ac:dyDescent="0.25">
      <c r="A12" s="625"/>
      <c r="B12" s="622"/>
      <c r="C12" s="633"/>
      <c r="D12" s="627"/>
      <c r="E12" s="86" t="s">
        <v>69</v>
      </c>
      <c r="F12" s="86" t="s">
        <v>70</v>
      </c>
      <c r="G12" s="159">
        <v>4570</v>
      </c>
      <c r="H12" s="324">
        <v>25</v>
      </c>
      <c r="I12" s="161">
        <f t="shared" si="0"/>
        <v>182.8</v>
      </c>
      <c r="J12" s="159"/>
      <c r="K12" s="128"/>
      <c r="L12" s="161" t="e">
        <f t="shared" si="5"/>
        <v>#DIV/0!</v>
      </c>
      <c r="M12" s="188" t="e">
        <f t="shared" si="2"/>
        <v>#DIV/0!</v>
      </c>
      <c r="N12" s="307"/>
      <c r="O12" s="99"/>
      <c r="P12" s="225" t="e">
        <f t="shared" si="7"/>
        <v>#DIV/0!</v>
      </c>
      <c r="Q12" s="268"/>
      <c r="R12" s="102"/>
      <c r="S12" s="246" t="e">
        <f t="shared" si="4"/>
        <v>#DIV/0!</v>
      </c>
    </row>
    <row r="13" spans="1:19" ht="30" hidden="1" x14ac:dyDescent="0.25">
      <c r="A13" s="625"/>
      <c r="B13" s="622"/>
      <c r="C13" s="633">
        <v>8</v>
      </c>
      <c r="D13" s="628" t="s">
        <v>23</v>
      </c>
      <c r="E13" s="86" t="s">
        <v>62</v>
      </c>
      <c r="F13" s="86" t="s">
        <v>61</v>
      </c>
      <c r="G13" s="159">
        <v>0</v>
      </c>
      <c r="H13" s="128"/>
      <c r="I13" s="161" t="e">
        <f t="shared" si="0"/>
        <v>#DIV/0!</v>
      </c>
      <c r="J13" s="159"/>
      <c r="K13" s="128">
        <f>K1</f>
        <v>0</v>
      </c>
      <c r="L13" s="161" t="e">
        <f t="shared" si="5"/>
        <v>#DIV/0!</v>
      </c>
      <c r="M13" s="188" t="e">
        <f t="shared" si="2"/>
        <v>#DIV/0!</v>
      </c>
      <c r="N13" s="307"/>
      <c r="O13" s="99">
        <f>$O$1</f>
        <v>193</v>
      </c>
      <c r="P13" s="225">
        <f t="shared" si="7"/>
        <v>0</v>
      </c>
      <c r="Q13" s="268"/>
      <c r="R13" s="102">
        <f>$R$1</f>
        <v>193</v>
      </c>
      <c r="S13" s="246">
        <f t="shared" si="4"/>
        <v>0</v>
      </c>
    </row>
    <row r="14" spans="1:19" ht="30" hidden="1" x14ac:dyDescent="0.25">
      <c r="A14" s="625"/>
      <c r="B14" s="622"/>
      <c r="C14" s="633"/>
      <c r="D14" s="628"/>
      <c r="E14" s="86" t="s">
        <v>72</v>
      </c>
      <c r="F14" s="86" t="s">
        <v>71</v>
      </c>
      <c r="G14" s="159">
        <v>0</v>
      </c>
      <c r="H14" s="128"/>
      <c r="I14" s="161" t="e">
        <f t="shared" si="0"/>
        <v>#DIV/0!</v>
      </c>
      <c r="J14" s="159"/>
      <c r="K14" s="128"/>
      <c r="L14" s="161" t="e">
        <f t="shared" si="5"/>
        <v>#DIV/0!</v>
      </c>
      <c r="M14" s="188" t="e">
        <f t="shared" si="2"/>
        <v>#DIV/0!</v>
      </c>
      <c r="N14" s="307"/>
      <c r="O14" s="99"/>
      <c r="P14" s="225" t="e">
        <f t="shared" si="7"/>
        <v>#DIV/0!</v>
      </c>
      <c r="Q14" s="268"/>
      <c r="R14" s="102"/>
      <c r="S14" s="246" t="e">
        <f t="shared" si="4"/>
        <v>#DIV/0!</v>
      </c>
    </row>
    <row r="15" spans="1:19" ht="27" customHeight="1" x14ac:dyDescent="0.25">
      <c r="A15" s="625"/>
      <c r="B15" s="622"/>
      <c r="C15" s="633">
        <v>11</v>
      </c>
      <c r="D15" s="630" t="s">
        <v>24</v>
      </c>
      <c r="E15" s="86" t="s">
        <v>62</v>
      </c>
      <c r="F15" s="86" t="s">
        <v>61</v>
      </c>
      <c r="G15" s="159">
        <v>2800</v>
      </c>
      <c r="H15" s="128">
        <f>$H$1</f>
        <v>193</v>
      </c>
      <c r="I15" s="161">
        <f t="shared" si="0"/>
        <v>14.507772020725389</v>
      </c>
      <c r="J15" s="159"/>
      <c r="K15" s="128">
        <f>K1</f>
        <v>0</v>
      </c>
      <c r="L15" s="161" t="e">
        <f t="shared" si="5"/>
        <v>#DIV/0!</v>
      </c>
      <c r="M15" s="188" t="e">
        <f t="shared" si="2"/>
        <v>#DIV/0!</v>
      </c>
      <c r="N15" s="253"/>
      <c r="O15" s="99">
        <f>$O$1</f>
        <v>193</v>
      </c>
      <c r="P15" s="225">
        <f t="shared" si="7"/>
        <v>0</v>
      </c>
      <c r="Q15" s="263"/>
      <c r="R15" s="102">
        <f>$R$1</f>
        <v>193</v>
      </c>
      <c r="S15" s="246">
        <f t="shared" si="4"/>
        <v>0</v>
      </c>
    </row>
    <row r="16" spans="1:19" ht="30.75" hidden="1" thickBot="1" x14ac:dyDescent="0.3">
      <c r="A16" s="626"/>
      <c r="B16" s="623"/>
      <c r="C16" s="635"/>
      <c r="D16" s="631"/>
      <c r="E16" s="94" t="s">
        <v>73</v>
      </c>
      <c r="F16" s="94" t="s">
        <v>74</v>
      </c>
      <c r="G16" s="172">
        <v>0</v>
      </c>
      <c r="H16" s="131">
        <v>193</v>
      </c>
      <c r="I16" s="132" t="s">
        <v>359</v>
      </c>
      <c r="J16" s="172"/>
      <c r="K16" s="131"/>
      <c r="L16" s="132" t="s">
        <v>359</v>
      </c>
      <c r="M16" s="267" t="e">
        <f>L16-I16</f>
        <v>#VALUE!</v>
      </c>
      <c r="N16" s="308"/>
      <c r="O16" s="100"/>
      <c r="P16" s="226" t="s">
        <v>359</v>
      </c>
      <c r="Q16" s="271"/>
      <c r="R16" s="103"/>
      <c r="S16" s="247"/>
    </row>
    <row r="17" spans="1:19" x14ac:dyDescent="0.25">
      <c r="A17" s="88"/>
      <c r="B17" s="88"/>
      <c r="C17" s="89"/>
      <c r="D17" s="88"/>
      <c r="E17" s="90"/>
      <c r="F17" s="88"/>
      <c r="G17" s="114"/>
      <c r="H17" s="133"/>
      <c r="I17" s="134"/>
      <c r="J17" s="134"/>
      <c r="K17" s="134"/>
      <c r="L17" s="133"/>
      <c r="M17" s="134"/>
      <c r="N17" s="234"/>
      <c r="P17" s="232"/>
      <c r="Q17" s="234"/>
      <c r="S17" s="118"/>
    </row>
    <row r="18" spans="1:19" ht="30" hidden="1" x14ac:dyDescent="0.25">
      <c r="A18" s="624">
        <v>3</v>
      </c>
      <c r="B18" s="621" t="s">
        <v>4</v>
      </c>
      <c r="C18" s="634">
        <v>1</v>
      </c>
      <c r="D18" s="632" t="s">
        <v>25</v>
      </c>
      <c r="E18" s="120" t="s">
        <v>62</v>
      </c>
      <c r="F18" s="120" t="s">
        <v>61</v>
      </c>
      <c r="G18" s="158">
        <v>0</v>
      </c>
      <c r="H18" s="126"/>
      <c r="I18" s="160" t="e">
        <f t="shared" si="0"/>
        <v>#DIV/0!</v>
      </c>
      <c r="J18" s="160"/>
      <c r="K18" s="126">
        <f>K1</f>
        <v>0</v>
      </c>
      <c r="L18" s="186" t="e">
        <f>J18/K18</f>
        <v>#DIV/0!</v>
      </c>
      <c r="M18" s="193" t="e">
        <f>L18-I18</f>
        <v>#DIV/0!</v>
      </c>
      <c r="N18" s="303"/>
      <c r="O18" s="98">
        <f>$O$1</f>
        <v>193</v>
      </c>
      <c r="P18" s="229">
        <f t="shared" ref="P18" si="8">N18/O18</f>
        <v>0</v>
      </c>
      <c r="Q18" s="265"/>
      <c r="R18" s="101">
        <f>$R$1</f>
        <v>193</v>
      </c>
      <c r="S18" s="245">
        <f t="shared" si="4"/>
        <v>0</v>
      </c>
    </row>
    <row r="19" spans="1:19" ht="21" hidden="1" customHeight="1" x14ac:dyDescent="0.25">
      <c r="A19" s="625"/>
      <c r="B19" s="622"/>
      <c r="C19" s="633"/>
      <c r="D19" s="627"/>
      <c r="E19" s="86" t="s">
        <v>75</v>
      </c>
      <c r="F19" s="86" t="s">
        <v>76</v>
      </c>
      <c r="G19" s="135">
        <v>0</v>
      </c>
      <c r="H19" s="128"/>
      <c r="I19" s="129"/>
      <c r="J19" s="129"/>
      <c r="K19" s="129"/>
      <c r="L19" s="128"/>
      <c r="M19" s="300">
        <f>L19-I19</f>
        <v>0</v>
      </c>
      <c r="N19" s="301"/>
      <c r="O19" s="235"/>
      <c r="P19" s="235"/>
      <c r="Q19" s="268"/>
      <c r="R19" s="102"/>
      <c r="S19" s="246"/>
    </row>
    <row r="20" spans="1:19" ht="45.75" hidden="1" customHeight="1" x14ac:dyDescent="0.25">
      <c r="A20" s="625"/>
      <c r="B20" s="622"/>
      <c r="C20" s="633"/>
      <c r="D20" s="627"/>
      <c r="E20" s="86" t="s">
        <v>78</v>
      </c>
      <c r="F20" s="86" t="s">
        <v>77</v>
      </c>
      <c r="G20" s="196">
        <v>0</v>
      </c>
      <c r="H20" s="128"/>
      <c r="I20" s="185" t="e">
        <f>G20/H20</f>
        <v>#DIV/0!</v>
      </c>
      <c r="J20" s="197"/>
      <c r="K20" s="128">
        <f>K1</f>
        <v>0</v>
      </c>
      <c r="L20" s="185" t="e">
        <f>J20/K20</f>
        <v>#DIV/0!</v>
      </c>
      <c r="M20" s="189" t="e">
        <f>L20-I20</f>
        <v>#DIV/0!</v>
      </c>
      <c r="N20" s="269"/>
      <c r="O20" s="99">
        <f t="shared" ref="O20:O21" si="9">$O$1</f>
        <v>193</v>
      </c>
      <c r="P20" s="275">
        <f>N20/O20</f>
        <v>0</v>
      </c>
      <c r="Q20" s="268"/>
      <c r="R20" s="102">
        <f>R1</f>
        <v>193</v>
      </c>
      <c r="S20" s="248">
        <f t="shared" si="4"/>
        <v>0</v>
      </c>
    </row>
    <row r="21" spans="1:19" ht="30" hidden="1" x14ac:dyDescent="0.25">
      <c r="A21" s="625"/>
      <c r="B21" s="622"/>
      <c r="C21" s="633">
        <v>2</v>
      </c>
      <c r="D21" s="628" t="s">
        <v>26</v>
      </c>
      <c r="E21" s="86" t="s">
        <v>62</v>
      </c>
      <c r="F21" s="86" t="s">
        <v>61</v>
      </c>
      <c r="G21" s="159">
        <v>0</v>
      </c>
      <c r="H21" s="128"/>
      <c r="I21" s="161" t="e">
        <f>G21/H21</f>
        <v>#DIV/0!</v>
      </c>
      <c r="J21" s="159"/>
      <c r="K21" s="128">
        <f>K1</f>
        <v>0</v>
      </c>
      <c r="L21" s="195" t="e">
        <f>J21/K21</f>
        <v>#DIV/0!</v>
      </c>
      <c r="M21" s="188" t="e">
        <f>L21-I21</f>
        <v>#DIV/0!</v>
      </c>
      <c r="N21" s="302"/>
      <c r="O21" s="99">
        <f t="shared" si="9"/>
        <v>193</v>
      </c>
      <c r="P21" s="225">
        <f>N21/O21</f>
        <v>0</v>
      </c>
      <c r="Q21" s="268"/>
      <c r="R21" s="102">
        <f>$R$1</f>
        <v>193</v>
      </c>
      <c r="S21" s="246">
        <f t="shared" si="4"/>
        <v>0</v>
      </c>
    </row>
    <row r="22" spans="1:19" ht="30.75" hidden="1" thickBot="1" x14ac:dyDescent="0.3">
      <c r="A22" s="626"/>
      <c r="B22" s="623"/>
      <c r="C22" s="635"/>
      <c r="D22" s="646"/>
      <c r="E22" s="94" t="s">
        <v>79</v>
      </c>
      <c r="F22" s="94" t="s">
        <v>80</v>
      </c>
      <c r="G22" s="130">
        <v>0</v>
      </c>
      <c r="H22" s="131"/>
      <c r="I22" s="198"/>
      <c r="J22" s="132"/>
      <c r="K22" s="132"/>
      <c r="L22" s="131"/>
      <c r="M22" s="304">
        <f>L22-I22</f>
        <v>0</v>
      </c>
      <c r="N22" s="305"/>
      <c r="O22" s="175"/>
      <c r="P22" s="175"/>
      <c r="Q22" s="271"/>
      <c r="R22" s="103"/>
      <c r="S22" s="247"/>
    </row>
    <row r="23" spans="1:19" s="88" customFormat="1" ht="15.75" hidden="1" thickBot="1" x14ac:dyDescent="0.3">
      <c r="C23" s="89"/>
      <c r="E23" s="90"/>
      <c r="F23" s="90"/>
      <c r="G23" s="114"/>
      <c r="H23" s="133"/>
      <c r="I23" s="134"/>
      <c r="J23" s="134"/>
      <c r="K23" s="134"/>
      <c r="L23" s="133"/>
      <c r="M23" s="134"/>
      <c r="N23" s="114"/>
      <c r="P23" s="233"/>
      <c r="Q23" s="208"/>
      <c r="S23" s="116"/>
    </row>
    <row r="24" spans="1:19" ht="30" hidden="1" x14ac:dyDescent="0.25">
      <c r="A24" s="624">
        <v>4</v>
      </c>
      <c r="B24" s="621" t="s">
        <v>5</v>
      </c>
      <c r="C24" s="634">
        <v>1</v>
      </c>
      <c r="D24" s="629" t="s">
        <v>27</v>
      </c>
      <c r="E24" s="120" t="s">
        <v>62</v>
      </c>
      <c r="F24" s="120" t="s">
        <v>61</v>
      </c>
      <c r="G24" s="158"/>
      <c r="H24" s="126"/>
      <c r="I24" s="160" t="e">
        <f>G24/H24</f>
        <v>#DIV/0!</v>
      </c>
      <c r="J24" s="158"/>
      <c r="K24" s="126">
        <f>K1</f>
        <v>0</v>
      </c>
      <c r="L24" s="199" t="e">
        <f>J24/K24</f>
        <v>#DIV/0!</v>
      </c>
      <c r="M24" s="193" t="e">
        <f>L24-I24</f>
        <v>#DIV/0!</v>
      </c>
      <c r="N24" s="276"/>
      <c r="O24" s="98">
        <f t="shared" ref="O24:O26" si="10">$O$1</f>
        <v>193</v>
      </c>
      <c r="P24" s="229">
        <f>N24/O24</f>
        <v>0</v>
      </c>
      <c r="Q24" s="265"/>
      <c r="R24" s="101">
        <f>$R$1</f>
        <v>193</v>
      </c>
      <c r="S24" s="245">
        <f t="shared" si="4"/>
        <v>0</v>
      </c>
    </row>
    <row r="25" spans="1:19" ht="30" x14ac:dyDescent="0.25">
      <c r="A25" s="625"/>
      <c r="B25" s="622"/>
      <c r="C25" s="633"/>
      <c r="D25" s="630"/>
      <c r="E25" s="86" t="s">
        <v>81</v>
      </c>
      <c r="F25" s="86" t="s">
        <v>82</v>
      </c>
      <c r="G25" s="159">
        <v>6850</v>
      </c>
      <c r="H25" s="128">
        <f>$H$1</f>
        <v>193</v>
      </c>
      <c r="I25" s="161">
        <f>G25/H25</f>
        <v>35.49222797927461</v>
      </c>
      <c r="J25" s="159"/>
      <c r="K25" s="128">
        <f>K1</f>
        <v>0</v>
      </c>
      <c r="L25" s="195" t="e">
        <f>J25/K25</f>
        <v>#DIV/0!</v>
      </c>
      <c r="M25" s="188" t="e">
        <f>L25-I25</f>
        <v>#DIV/0!</v>
      </c>
      <c r="N25" s="274"/>
      <c r="O25" s="99">
        <f t="shared" si="10"/>
        <v>193</v>
      </c>
      <c r="P25" s="225">
        <f>N25/O25</f>
        <v>0</v>
      </c>
      <c r="Q25" s="263"/>
      <c r="R25" s="102">
        <f>R1</f>
        <v>193</v>
      </c>
      <c r="S25" s="246">
        <f t="shared" si="4"/>
        <v>0</v>
      </c>
    </row>
    <row r="26" spans="1:19" ht="30" hidden="1" x14ac:dyDescent="0.25">
      <c r="A26" s="625"/>
      <c r="B26" s="622"/>
      <c r="C26" s="633">
        <v>2</v>
      </c>
      <c r="D26" s="628" t="s">
        <v>28</v>
      </c>
      <c r="E26" s="86" t="s">
        <v>62</v>
      </c>
      <c r="F26" s="86" t="s">
        <v>61</v>
      </c>
      <c r="G26" s="159"/>
      <c r="H26" s="128"/>
      <c r="I26" s="161" t="e">
        <f t="shared" ref="I26:I31" si="11">G26/H26</f>
        <v>#DIV/0!</v>
      </c>
      <c r="J26" s="159"/>
      <c r="K26" s="128">
        <f>K1</f>
        <v>0</v>
      </c>
      <c r="L26" s="195" t="e">
        <f t="shared" ref="L26:L27" si="12">J26/K26</f>
        <v>#DIV/0!</v>
      </c>
      <c r="M26" s="188" t="e">
        <f t="shared" ref="M26:M27" si="13">L26-I26</f>
        <v>#DIV/0!</v>
      </c>
      <c r="N26" s="274"/>
      <c r="O26" s="99">
        <f t="shared" si="10"/>
        <v>193</v>
      </c>
      <c r="P26" s="225">
        <f t="shared" ref="P26:P31" si="14">N26/O26</f>
        <v>0</v>
      </c>
      <c r="Q26" s="263"/>
      <c r="R26" s="102">
        <f>$R$1</f>
        <v>193</v>
      </c>
      <c r="S26" s="246">
        <f t="shared" si="4"/>
        <v>0</v>
      </c>
    </row>
    <row r="27" spans="1:19" ht="45" hidden="1" x14ac:dyDescent="0.25">
      <c r="A27" s="625"/>
      <c r="B27" s="622"/>
      <c r="C27" s="633"/>
      <c r="D27" s="628"/>
      <c r="E27" s="86" t="s">
        <v>83</v>
      </c>
      <c r="F27" s="86" t="s">
        <v>84</v>
      </c>
      <c r="G27" s="159"/>
      <c r="H27" s="128"/>
      <c r="I27" s="161" t="e">
        <f t="shared" si="11"/>
        <v>#DIV/0!</v>
      </c>
      <c r="J27" s="159"/>
      <c r="K27" s="128"/>
      <c r="L27" s="195" t="e">
        <f t="shared" si="12"/>
        <v>#DIV/0!</v>
      </c>
      <c r="M27" s="188" t="e">
        <f t="shared" si="13"/>
        <v>#DIV/0!</v>
      </c>
      <c r="N27" s="259"/>
      <c r="O27" s="99"/>
      <c r="P27" s="225" t="e">
        <f t="shared" si="14"/>
        <v>#DIV/0!</v>
      </c>
      <c r="Q27" s="268"/>
      <c r="R27" s="102"/>
      <c r="S27" s="246" t="e">
        <f t="shared" si="4"/>
        <v>#DIV/0!</v>
      </c>
    </row>
    <row r="28" spans="1:19" ht="28.5" hidden="1" customHeight="1" x14ac:dyDescent="0.25">
      <c r="A28" s="625"/>
      <c r="B28" s="622"/>
      <c r="C28" s="87">
        <v>4</v>
      </c>
      <c r="D28" s="85" t="s">
        <v>29</v>
      </c>
      <c r="E28" s="86" t="s">
        <v>62</v>
      </c>
      <c r="F28" s="86" t="s">
        <v>61</v>
      </c>
      <c r="G28" s="159"/>
      <c r="H28" s="128"/>
      <c r="I28" s="161" t="e">
        <f t="shared" si="11"/>
        <v>#DIV/0!</v>
      </c>
      <c r="J28" s="159"/>
      <c r="K28" s="128">
        <f>K1</f>
        <v>0</v>
      </c>
      <c r="L28" s="195" t="e">
        <f t="shared" ref="L28:L33" si="15">J28/K28</f>
        <v>#DIV/0!</v>
      </c>
      <c r="M28" s="188" t="e">
        <f t="shared" ref="M28:M33" si="16">L28-I28</f>
        <v>#DIV/0!</v>
      </c>
      <c r="N28" s="259"/>
      <c r="O28" s="99">
        <f>O1</f>
        <v>193</v>
      </c>
      <c r="P28" s="225">
        <f t="shared" si="14"/>
        <v>0</v>
      </c>
      <c r="Q28" s="268"/>
      <c r="R28" s="102">
        <f>$R$1</f>
        <v>193</v>
      </c>
      <c r="S28" s="246">
        <f t="shared" si="4"/>
        <v>0</v>
      </c>
    </row>
    <row r="29" spans="1:19" ht="31.5" customHeight="1" x14ac:dyDescent="0.25">
      <c r="A29" s="625"/>
      <c r="B29" s="622"/>
      <c r="C29" s="633">
        <v>6</v>
      </c>
      <c r="D29" s="628" t="s">
        <v>30</v>
      </c>
      <c r="E29" s="86" t="s">
        <v>62</v>
      </c>
      <c r="F29" s="86" t="s">
        <v>61</v>
      </c>
      <c r="G29" s="159">
        <v>12000</v>
      </c>
      <c r="H29" s="128">
        <f>H1</f>
        <v>193</v>
      </c>
      <c r="I29" s="161">
        <f t="shared" si="11"/>
        <v>62.176165803108809</v>
      </c>
      <c r="J29" s="159"/>
      <c r="K29" s="128">
        <f>K1</f>
        <v>0</v>
      </c>
      <c r="L29" s="195" t="e">
        <f t="shared" si="15"/>
        <v>#DIV/0!</v>
      </c>
      <c r="M29" s="188" t="e">
        <f t="shared" si="16"/>
        <v>#DIV/0!</v>
      </c>
      <c r="N29" s="274"/>
      <c r="O29" s="99">
        <f>O1</f>
        <v>193</v>
      </c>
      <c r="P29" s="225">
        <f t="shared" si="14"/>
        <v>0</v>
      </c>
      <c r="Q29" s="263"/>
      <c r="R29" s="102">
        <f>$R$1</f>
        <v>193</v>
      </c>
      <c r="S29" s="246">
        <f t="shared" si="4"/>
        <v>0</v>
      </c>
    </row>
    <row r="30" spans="1:19" ht="33" customHeight="1" x14ac:dyDescent="0.25">
      <c r="A30" s="625"/>
      <c r="B30" s="622"/>
      <c r="C30" s="633"/>
      <c r="D30" s="628"/>
      <c r="E30" s="86" t="s">
        <v>85</v>
      </c>
      <c r="F30" s="86" t="s">
        <v>86</v>
      </c>
      <c r="G30" s="159">
        <v>6850</v>
      </c>
      <c r="H30" s="324">
        <v>510</v>
      </c>
      <c r="I30" s="161">
        <f t="shared" si="11"/>
        <v>13.431372549019608</v>
      </c>
      <c r="J30" s="159"/>
      <c r="K30" s="128"/>
      <c r="L30" s="195" t="e">
        <f t="shared" si="15"/>
        <v>#DIV/0!</v>
      </c>
      <c r="M30" s="188" t="e">
        <f t="shared" si="16"/>
        <v>#DIV/0!</v>
      </c>
      <c r="N30" s="259"/>
      <c r="O30" s="99"/>
      <c r="P30" s="225" t="e">
        <f t="shared" si="14"/>
        <v>#DIV/0!</v>
      </c>
      <c r="Q30" s="268"/>
      <c r="R30" s="102"/>
      <c r="S30" s="246" t="e">
        <f t="shared" si="4"/>
        <v>#DIV/0!</v>
      </c>
    </row>
    <row r="31" spans="1:19" ht="45.75" thickBot="1" x14ac:dyDescent="0.3">
      <c r="A31" s="626"/>
      <c r="B31" s="623"/>
      <c r="C31" s="635"/>
      <c r="D31" s="646"/>
      <c r="E31" s="94" t="s">
        <v>87</v>
      </c>
      <c r="F31" s="94" t="s">
        <v>88</v>
      </c>
      <c r="G31" s="172">
        <v>12000</v>
      </c>
      <c r="H31" s="325">
        <v>17</v>
      </c>
      <c r="I31" s="173">
        <f t="shared" si="11"/>
        <v>705.88235294117646</v>
      </c>
      <c r="J31" s="172"/>
      <c r="K31" s="131"/>
      <c r="L31" s="284" t="e">
        <f t="shared" si="15"/>
        <v>#DIV/0!</v>
      </c>
      <c r="M31" s="267" t="e">
        <f t="shared" si="16"/>
        <v>#DIV/0!</v>
      </c>
      <c r="N31" s="279"/>
      <c r="O31" s="100"/>
      <c r="P31" s="226" t="e">
        <f t="shared" si="14"/>
        <v>#DIV/0!</v>
      </c>
      <c r="Q31" s="271"/>
      <c r="R31" s="103"/>
      <c r="S31" s="247" t="e">
        <f t="shared" si="4"/>
        <v>#DIV/0!</v>
      </c>
    </row>
    <row r="32" spans="1:19" s="88" customFormat="1" ht="15.75" thickBot="1" x14ac:dyDescent="0.3">
      <c r="C32" s="89"/>
      <c r="E32" s="153"/>
      <c r="G32" s="136"/>
      <c r="H32" s="133"/>
      <c r="I32" s="134"/>
      <c r="J32" s="134"/>
      <c r="K32" s="134"/>
      <c r="L32" s="133"/>
      <c r="M32" s="134"/>
      <c r="N32" s="114"/>
      <c r="P32" s="233"/>
      <c r="Q32" s="208"/>
      <c r="S32" s="116"/>
    </row>
    <row r="33" spans="1:20" ht="30" hidden="1" x14ac:dyDescent="0.25">
      <c r="A33" s="624">
        <v>5</v>
      </c>
      <c r="B33" s="621" t="s">
        <v>6</v>
      </c>
      <c r="C33" s="92">
        <v>1</v>
      </c>
      <c r="D33" s="120" t="s">
        <v>31</v>
      </c>
      <c r="E33" s="120" t="s">
        <v>62</v>
      </c>
      <c r="F33" s="120" t="s">
        <v>61</v>
      </c>
      <c r="G33" s="158"/>
      <c r="H33" s="126"/>
      <c r="I33" s="160" t="e">
        <f>G33/H33</f>
        <v>#DIV/0!</v>
      </c>
      <c r="J33" s="158"/>
      <c r="K33" s="126">
        <f>K1</f>
        <v>0</v>
      </c>
      <c r="L33" s="199" t="e">
        <f t="shared" si="15"/>
        <v>#DIV/0!</v>
      </c>
      <c r="M33" s="193" t="e">
        <f t="shared" si="16"/>
        <v>#DIV/0!</v>
      </c>
      <c r="N33" s="236"/>
      <c r="O33" s="98">
        <f t="shared" ref="O33:O34" si="17">$O$1</f>
        <v>193</v>
      </c>
      <c r="P33" s="229">
        <f>N33/O33</f>
        <v>0</v>
      </c>
      <c r="Q33" s="239"/>
      <c r="R33" s="101">
        <f>$R$1</f>
        <v>193</v>
      </c>
      <c r="S33" s="245">
        <f t="shared" si="4"/>
        <v>0</v>
      </c>
    </row>
    <row r="34" spans="1:20" ht="45.75" hidden="1" thickBot="1" x14ac:dyDescent="0.3">
      <c r="A34" s="626"/>
      <c r="B34" s="623"/>
      <c r="C34" s="93">
        <v>2</v>
      </c>
      <c r="D34" s="171" t="s">
        <v>32</v>
      </c>
      <c r="E34" s="94" t="s">
        <v>62</v>
      </c>
      <c r="F34" s="94" t="s">
        <v>61</v>
      </c>
      <c r="G34" s="172"/>
      <c r="H34" s="131"/>
      <c r="I34" s="173" t="e">
        <f>G34/H34</f>
        <v>#DIV/0!</v>
      </c>
      <c r="J34" s="172"/>
      <c r="K34" s="131">
        <f>K1</f>
        <v>0</v>
      </c>
      <c r="L34" s="284" t="e">
        <f t="shared" ref="L34" si="18">J34/K34</f>
        <v>#DIV/0!</v>
      </c>
      <c r="M34" s="267" t="e">
        <f t="shared" ref="M34" si="19">L34-I34</f>
        <v>#DIV/0!</v>
      </c>
      <c r="N34" s="174"/>
      <c r="O34" s="100">
        <f t="shared" si="17"/>
        <v>193</v>
      </c>
      <c r="P34" s="226">
        <f>N34/O34</f>
        <v>0</v>
      </c>
      <c r="Q34" s="249"/>
      <c r="R34" s="103">
        <f>$R$1</f>
        <v>193</v>
      </c>
      <c r="S34" s="247">
        <f t="shared" si="4"/>
        <v>0</v>
      </c>
    </row>
    <row r="35" spans="1:20" s="88" customFormat="1" ht="15.75" hidden="1" thickBot="1" x14ac:dyDescent="0.3">
      <c r="C35" s="89"/>
      <c r="E35" s="153"/>
      <c r="F35" s="90"/>
      <c r="G35" s="114"/>
      <c r="H35" s="133"/>
      <c r="I35" s="134"/>
      <c r="J35" s="134"/>
      <c r="K35" s="134"/>
      <c r="L35" s="133"/>
      <c r="M35" s="134"/>
      <c r="N35" s="114"/>
      <c r="P35" s="233"/>
      <c r="Q35" s="208"/>
      <c r="S35" s="116"/>
    </row>
    <row r="36" spans="1:20" ht="30" x14ac:dyDescent="0.25">
      <c r="A36" s="624">
        <v>6</v>
      </c>
      <c r="B36" s="621" t="s">
        <v>7</v>
      </c>
      <c r="C36" s="92">
        <v>1</v>
      </c>
      <c r="D36" s="299" t="s">
        <v>33</v>
      </c>
      <c r="E36" s="120" t="s">
        <v>62</v>
      </c>
      <c r="F36" s="120" t="s">
        <v>61</v>
      </c>
      <c r="G36" s="158">
        <v>12000</v>
      </c>
      <c r="H36" s="126">
        <f>$H$1</f>
        <v>193</v>
      </c>
      <c r="I36" s="160">
        <f>G36/H36</f>
        <v>62.176165803108809</v>
      </c>
      <c r="J36" s="158"/>
      <c r="K36" s="126">
        <f>K1</f>
        <v>0</v>
      </c>
      <c r="L36" s="199" t="e">
        <f t="shared" ref="L36" si="20">J36/K36</f>
        <v>#DIV/0!</v>
      </c>
      <c r="M36" s="193" t="e">
        <f t="shared" ref="M36" si="21">L36-I36</f>
        <v>#DIV/0!</v>
      </c>
      <c r="N36" s="264"/>
      <c r="O36" s="98">
        <f t="shared" ref="O36:O37" si="22">$O$1</f>
        <v>193</v>
      </c>
      <c r="P36" s="229">
        <f>N36/O36</f>
        <v>0</v>
      </c>
      <c r="Q36" s="265"/>
      <c r="R36" s="101">
        <f>$R$1</f>
        <v>193</v>
      </c>
      <c r="S36" s="245">
        <f t="shared" si="4"/>
        <v>0</v>
      </c>
    </row>
    <row r="37" spans="1:20" ht="30.75" hidden="1" thickBot="1" x14ac:dyDescent="0.3">
      <c r="A37" s="626"/>
      <c r="B37" s="623"/>
      <c r="C37" s="93">
        <v>2</v>
      </c>
      <c r="D37" s="176" t="s">
        <v>34</v>
      </c>
      <c r="E37" s="94" t="s">
        <v>62</v>
      </c>
      <c r="F37" s="94" t="s">
        <v>61</v>
      </c>
      <c r="G37" s="172"/>
      <c r="H37" s="131"/>
      <c r="I37" s="173" t="e">
        <f>G37/H37</f>
        <v>#DIV/0!</v>
      </c>
      <c r="J37" s="172"/>
      <c r="K37" s="131">
        <f>$K$1</f>
        <v>0</v>
      </c>
      <c r="L37" s="284" t="e">
        <f t="shared" ref="L37" si="23">J37/K37</f>
        <v>#DIV/0!</v>
      </c>
      <c r="M37" s="267" t="e">
        <f t="shared" ref="M37" si="24">L37-I37</f>
        <v>#DIV/0!</v>
      </c>
      <c r="N37" s="294"/>
      <c r="O37" s="100">
        <f t="shared" si="22"/>
        <v>193</v>
      </c>
      <c r="P37" s="226">
        <f>N37/O37</f>
        <v>0</v>
      </c>
      <c r="Q37" s="271"/>
      <c r="R37" s="103">
        <f>$R$1</f>
        <v>193</v>
      </c>
      <c r="S37" s="247">
        <f t="shared" si="4"/>
        <v>0</v>
      </c>
    </row>
    <row r="38" spans="1:20" s="88" customFormat="1" ht="15.75" thickBot="1" x14ac:dyDescent="0.3">
      <c r="C38" s="89"/>
      <c r="E38" s="153"/>
      <c r="F38" s="90"/>
      <c r="G38" s="114"/>
      <c r="H38" s="133"/>
      <c r="I38" s="134"/>
      <c r="J38" s="134"/>
      <c r="K38" s="134"/>
      <c r="L38" s="133"/>
      <c r="M38" s="134"/>
      <c r="N38" s="114"/>
      <c r="P38" s="233"/>
      <c r="Q38" s="208"/>
      <c r="S38" s="116"/>
    </row>
    <row r="39" spans="1:20" ht="30" x14ac:dyDescent="0.25">
      <c r="A39" s="640">
        <v>8</v>
      </c>
      <c r="B39" s="621" t="s">
        <v>8</v>
      </c>
      <c r="C39" s="634">
        <v>1</v>
      </c>
      <c r="D39" s="632" t="s">
        <v>35</v>
      </c>
      <c r="E39" s="120" t="s">
        <v>62</v>
      </c>
      <c r="F39" s="120" t="s">
        <v>61</v>
      </c>
      <c r="G39" s="158">
        <v>975000</v>
      </c>
      <c r="H39" s="126">
        <f>$H$1</f>
        <v>193</v>
      </c>
      <c r="I39" s="160">
        <f>G39/H39</f>
        <v>5051.8134715025908</v>
      </c>
      <c r="J39" s="158"/>
      <c r="K39" s="126">
        <f>$K$1</f>
        <v>0</v>
      </c>
      <c r="L39" s="199" t="e">
        <f t="shared" ref="L39" si="25">J39/K39</f>
        <v>#DIV/0!</v>
      </c>
      <c r="M39" s="193" t="e">
        <f t="shared" ref="M39" si="26">L39-I39</f>
        <v>#DIV/0!</v>
      </c>
      <c r="N39" s="264"/>
      <c r="O39" s="98">
        <f t="shared" ref="O39" si="27">$O$1</f>
        <v>193</v>
      </c>
      <c r="P39" s="229">
        <f>N39/O39</f>
        <v>0</v>
      </c>
      <c r="Q39" s="291"/>
      <c r="R39" s="101">
        <f>$R$1</f>
        <v>193</v>
      </c>
      <c r="S39" s="240">
        <f t="shared" si="4"/>
        <v>0</v>
      </c>
      <c r="T39" s="292"/>
    </row>
    <row r="40" spans="1:20" ht="30" x14ac:dyDescent="0.25">
      <c r="A40" s="641"/>
      <c r="B40" s="622"/>
      <c r="C40" s="633"/>
      <c r="D40" s="627"/>
      <c r="E40" s="86" t="s">
        <v>67</v>
      </c>
      <c r="F40" s="86" t="s">
        <v>67</v>
      </c>
      <c r="G40" s="159">
        <v>500</v>
      </c>
      <c r="H40" s="128"/>
      <c r="I40" s="187">
        <f>G40</f>
        <v>500</v>
      </c>
      <c r="J40" s="161"/>
      <c r="K40" s="161"/>
      <c r="L40" s="187">
        <f>J40</f>
        <v>0</v>
      </c>
      <c r="M40" s="188">
        <f>L40-I40</f>
        <v>-500</v>
      </c>
      <c r="N40" s="228"/>
      <c r="O40" s="99"/>
      <c r="P40" s="225"/>
      <c r="Q40" s="263"/>
      <c r="R40" s="102"/>
      <c r="S40" s="255"/>
      <c r="T40" s="293"/>
    </row>
    <row r="41" spans="1:20" ht="45" x14ac:dyDescent="0.25">
      <c r="A41" s="641"/>
      <c r="B41" s="622"/>
      <c r="C41" s="633"/>
      <c r="D41" s="627"/>
      <c r="E41" s="86" t="s">
        <v>68</v>
      </c>
      <c r="F41" s="86" t="s">
        <v>352</v>
      </c>
      <c r="G41" s="326">
        <v>10</v>
      </c>
      <c r="H41" s="128"/>
      <c r="I41" s="128"/>
      <c r="J41" s="223"/>
      <c r="K41" s="223"/>
      <c r="L41" s="128"/>
      <c r="M41" s="194">
        <f>L41-I41</f>
        <v>0</v>
      </c>
      <c r="N41" s="228"/>
      <c r="O41" s="99"/>
      <c r="P41" s="225"/>
      <c r="Q41" s="254"/>
      <c r="R41" s="102"/>
      <c r="S41" s="289"/>
      <c r="T41" s="293"/>
    </row>
    <row r="42" spans="1:20" ht="30" hidden="1" customHeight="1" x14ac:dyDescent="0.25">
      <c r="A42" s="641"/>
      <c r="B42" s="622"/>
      <c r="C42" s="633">
        <v>2</v>
      </c>
      <c r="D42" s="627" t="s">
        <v>36</v>
      </c>
      <c r="E42" s="86" t="s">
        <v>62</v>
      </c>
      <c r="F42" s="86" t="s">
        <v>61</v>
      </c>
      <c r="G42" s="159"/>
      <c r="H42" s="128"/>
      <c r="I42" s="161" t="e">
        <f>G42/H42</f>
        <v>#DIV/0!</v>
      </c>
      <c r="J42" s="159"/>
      <c r="K42" s="128">
        <f>$K$1</f>
        <v>0</v>
      </c>
      <c r="L42" s="195" t="e">
        <f t="shared" ref="L42:L43" si="28">J42/K42</f>
        <v>#DIV/0!</v>
      </c>
      <c r="M42" s="188" t="e">
        <f t="shared" ref="M42:M48" si="29">L42-I42</f>
        <v>#DIV/0!</v>
      </c>
      <c r="N42" s="290"/>
      <c r="O42" s="99">
        <f t="shared" ref="O42" si="30">$O$1</f>
        <v>193</v>
      </c>
      <c r="P42" s="225">
        <f>N42/O42</f>
        <v>0</v>
      </c>
      <c r="Q42" s="260"/>
      <c r="R42" s="102">
        <f>$R$1</f>
        <v>193</v>
      </c>
      <c r="S42" s="255">
        <f t="shared" si="4"/>
        <v>0</v>
      </c>
      <c r="T42" s="293"/>
    </row>
    <row r="43" spans="1:20" ht="31.5" hidden="1" customHeight="1" thickBot="1" x14ac:dyDescent="0.3">
      <c r="A43" s="642"/>
      <c r="B43" s="623"/>
      <c r="C43" s="635"/>
      <c r="D43" s="645"/>
      <c r="E43" s="152" t="s">
        <v>111</v>
      </c>
      <c r="F43" s="94" t="s">
        <v>112</v>
      </c>
      <c r="G43" s="172"/>
      <c r="H43" s="131"/>
      <c r="I43" s="173" t="e">
        <f>G43/H43</f>
        <v>#DIV/0!</v>
      </c>
      <c r="J43" s="172"/>
      <c r="K43" s="131"/>
      <c r="L43" s="284" t="e">
        <f t="shared" si="28"/>
        <v>#DIV/0!</v>
      </c>
      <c r="M43" s="267" t="e">
        <f t="shared" si="29"/>
        <v>#DIV/0!</v>
      </c>
      <c r="N43" s="294"/>
      <c r="O43" s="100"/>
      <c r="P43" s="226" t="e">
        <f>N43/O43</f>
        <v>#DIV/0!</v>
      </c>
      <c r="Q43" s="295"/>
      <c r="R43" s="103"/>
      <c r="S43" s="296" t="e">
        <f t="shared" si="4"/>
        <v>#DIV/0!</v>
      </c>
      <c r="T43" s="297"/>
    </row>
    <row r="44" spans="1:20" s="88" customFormat="1" x14ac:dyDescent="0.25">
      <c r="C44" s="89"/>
      <c r="D44" s="90"/>
      <c r="E44" s="153"/>
      <c r="F44" s="90"/>
      <c r="G44" s="114"/>
      <c r="H44" s="133"/>
      <c r="I44" s="134"/>
      <c r="J44" s="134"/>
      <c r="K44" s="134"/>
      <c r="L44" s="133"/>
      <c r="M44" s="134"/>
      <c r="N44" s="114"/>
      <c r="P44" s="233"/>
      <c r="Q44" s="208"/>
      <c r="S44" s="116"/>
    </row>
    <row r="45" spans="1:20" ht="30" hidden="1" x14ac:dyDescent="0.25">
      <c r="A45" s="624">
        <v>9</v>
      </c>
      <c r="B45" s="621" t="s">
        <v>9</v>
      </c>
      <c r="C45" s="92">
        <v>1</v>
      </c>
      <c r="D45" s="91" t="s">
        <v>37</v>
      </c>
      <c r="E45" s="120" t="s">
        <v>62</v>
      </c>
      <c r="F45" s="120" t="s">
        <v>61</v>
      </c>
      <c r="G45" s="158"/>
      <c r="H45" s="126"/>
      <c r="I45" s="160" t="e">
        <f t="shared" ref="I45:I84" si="31">G45/H45</f>
        <v>#DIV/0!</v>
      </c>
      <c r="J45" s="158"/>
      <c r="K45" s="126">
        <f t="shared" ref="K45:K55" si="32">$K$1</f>
        <v>0</v>
      </c>
      <c r="L45" s="199" t="e">
        <f>J45/K45</f>
        <v>#DIV/0!</v>
      </c>
      <c r="M45" s="193" t="e">
        <f t="shared" si="29"/>
        <v>#DIV/0!</v>
      </c>
      <c r="N45" s="238"/>
      <c r="O45" s="98">
        <f t="shared" ref="O45:O46" si="33">$O$1</f>
        <v>193</v>
      </c>
      <c r="P45" s="229">
        <f t="shared" ref="P45:P46" si="34">N45/O45</f>
        <v>0</v>
      </c>
      <c r="Q45" s="239"/>
      <c r="R45" s="101">
        <f>$R$1</f>
        <v>193</v>
      </c>
      <c r="S45" s="245">
        <f t="shared" ref="S45:S86" si="35">Q45/R45</f>
        <v>0</v>
      </c>
    </row>
    <row r="46" spans="1:20" ht="15" hidden="1" customHeight="1" x14ac:dyDescent="0.25">
      <c r="A46" s="625"/>
      <c r="B46" s="622"/>
      <c r="C46" s="633">
        <v>2</v>
      </c>
      <c r="D46" s="647" t="s">
        <v>38</v>
      </c>
      <c r="E46" s="86" t="s">
        <v>62</v>
      </c>
      <c r="F46" s="86" t="s">
        <v>61</v>
      </c>
      <c r="G46" s="159"/>
      <c r="H46" s="128"/>
      <c r="I46" s="161" t="e">
        <f t="shared" si="31"/>
        <v>#DIV/0!</v>
      </c>
      <c r="J46" s="159"/>
      <c r="K46" s="128">
        <f t="shared" si="32"/>
        <v>0</v>
      </c>
      <c r="L46" s="195" t="e">
        <f>J46/K46</f>
        <v>#DIV/0!</v>
      </c>
      <c r="M46" s="188" t="e">
        <f t="shared" si="29"/>
        <v>#DIV/0!</v>
      </c>
      <c r="N46" s="259"/>
      <c r="O46" s="99">
        <f t="shared" si="33"/>
        <v>193</v>
      </c>
      <c r="P46" s="225">
        <f t="shared" si="34"/>
        <v>0</v>
      </c>
      <c r="Q46" s="268"/>
      <c r="R46" s="102">
        <f>$R$1</f>
        <v>193</v>
      </c>
      <c r="S46" s="246">
        <f t="shared" si="35"/>
        <v>0</v>
      </c>
    </row>
    <row r="47" spans="1:20" ht="30" hidden="1" x14ac:dyDescent="0.25">
      <c r="A47" s="625"/>
      <c r="B47" s="622"/>
      <c r="C47" s="633"/>
      <c r="D47" s="647"/>
      <c r="E47" s="86" t="s">
        <v>89</v>
      </c>
      <c r="F47" s="86" t="s">
        <v>90</v>
      </c>
      <c r="G47" s="159"/>
      <c r="H47" s="128"/>
      <c r="I47" s="161" t="e">
        <f>G47/H47</f>
        <v>#DIV/0!</v>
      </c>
      <c r="J47" s="159"/>
      <c r="K47" s="129"/>
      <c r="L47" s="195" t="e">
        <f>J47/K47</f>
        <v>#DIV/0!</v>
      </c>
      <c r="M47" s="188" t="e">
        <f t="shared" si="29"/>
        <v>#DIV/0!</v>
      </c>
      <c r="N47" s="274"/>
      <c r="O47" s="99"/>
      <c r="P47" s="225" t="e">
        <f>N47/O47</f>
        <v>#DIV/0!</v>
      </c>
      <c r="Q47" s="263"/>
      <c r="R47" s="102"/>
      <c r="S47" s="246" t="e">
        <f t="shared" si="35"/>
        <v>#DIV/0!</v>
      </c>
    </row>
    <row r="48" spans="1:20" ht="30" x14ac:dyDescent="0.25">
      <c r="A48" s="625"/>
      <c r="B48" s="622"/>
      <c r="C48" s="633">
        <v>3</v>
      </c>
      <c r="D48" s="630" t="s">
        <v>39</v>
      </c>
      <c r="E48" s="86" t="s">
        <v>62</v>
      </c>
      <c r="F48" s="86" t="s">
        <v>61</v>
      </c>
      <c r="G48" s="159">
        <v>21600</v>
      </c>
      <c r="H48" s="128">
        <f>$H$1</f>
        <v>193</v>
      </c>
      <c r="I48" s="161">
        <f t="shared" si="31"/>
        <v>111.91709844559585</v>
      </c>
      <c r="J48" s="161"/>
      <c r="K48" s="128">
        <f t="shared" si="32"/>
        <v>0</v>
      </c>
      <c r="L48" s="128"/>
      <c r="M48" s="188">
        <f t="shared" si="29"/>
        <v>-111.91709844559585</v>
      </c>
      <c r="N48" s="274"/>
      <c r="O48" s="99">
        <f t="shared" ref="O48" si="36">$O$1</f>
        <v>193</v>
      </c>
      <c r="P48" s="225">
        <f t="shared" ref="P48:P52" si="37">N48/O48</f>
        <v>0</v>
      </c>
      <c r="Q48" s="263"/>
      <c r="R48" s="102">
        <f>$R$1</f>
        <v>193</v>
      </c>
      <c r="S48" s="246">
        <f t="shared" si="35"/>
        <v>0</v>
      </c>
    </row>
    <row r="49" spans="1:19" ht="45" hidden="1" x14ac:dyDescent="0.25">
      <c r="A49" s="625"/>
      <c r="B49" s="622"/>
      <c r="C49" s="633"/>
      <c r="D49" s="630"/>
      <c r="E49" s="86" t="s">
        <v>91</v>
      </c>
      <c r="F49" s="86" t="s">
        <v>92</v>
      </c>
      <c r="G49" s="224"/>
      <c r="H49" s="129"/>
      <c r="I49" s="185" t="e">
        <f t="shared" si="31"/>
        <v>#DIV/0!</v>
      </c>
      <c r="J49" s="129"/>
      <c r="K49" s="129"/>
      <c r="L49" s="185" t="e">
        <f t="shared" ref="L49" si="38">J49/K49</f>
        <v>#DIV/0!</v>
      </c>
      <c r="M49" s="185" t="e">
        <f>L49-I49</f>
        <v>#DIV/0!</v>
      </c>
      <c r="N49" s="228"/>
      <c r="O49" s="99"/>
      <c r="P49" s="225" t="e">
        <f t="shared" si="37"/>
        <v>#DIV/0!</v>
      </c>
      <c r="Q49" s="268"/>
      <c r="R49" s="102"/>
      <c r="S49" s="246" t="e">
        <f t="shared" si="35"/>
        <v>#DIV/0!</v>
      </c>
    </row>
    <row r="50" spans="1:19" ht="30" hidden="1" x14ac:dyDescent="0.25">
      <c r="A50" s="625"/>
      <c r="B50" s="622"/>
      <c r="C50" s="87">
        <v>4</v>
      </c>
      <c r="D50" s="86" t="s">
        <v>40</v>
      </c>
      <c r="E50" s="86" t="s">
        <v>62</v>
      </c>
      <c r="F50" s="86" t="s">
        <v>61</v>
      </c>
      <c r="G50" s="159"/>
      <c r="H50" s="128"/>
      <c r="I50" s="161" t="e">
        <f t="shared" si="31"/>
        <v>#DIV/0!</v>
      </c>
      <c r="J50" s="159"/>
      <c r="K50" s="128">
        <f t="shared" si="32"/>
        <v>0</v>
      </c>
      <c r="L50" s="195" t="e">
        <f>J50/K50</f>
        <v>#DIV/0!</v>
      </c>
      <c r="M50" s="188" t="e">
        <f>L50-I50</f>
        <v>#DIV/0!</v>
      </c>
      <c r="N50" s="274"/>
      <c r="O50" s="99">
        <f t="shared" ref="O50:O52" si="39">$O$1</f>
        <v>193</v>
      </c>
      <c r="P50" s="225">
        <f t="shared" si="37"/>
        <v>0</v>
      </c>
      <c r="Q50" s="263"/>
      <c r="R50" s="102">
        <f>$R$1</f>
        <v>193</v>
      </c>
      <c r="S50" s="246">
        <f t="shared" si="35"/>
        <v>0</v>
      </c>
    </row>
    <row r="51" spans="1:19" ht="45" hidden="1" customHeight="1" x14ac:dyDescent="0.25">
      <c r="A51" s="625"/>
      <c r="B51" s="622"/>
      <c r="C51" s="164">
        <v>5</v>
      </c>
      <c r="D51" s="165" t="s">
        <v>347</v>
      </c>
      <c r="E51" s="166" t="s">
        <v>62</v>
      </c>
      <c r="F51" s="166" t="s">
        <v>61</v>
      </c>
      <c r="G51" s="159"/>
      <c r="H51" s="128"/>
      <c r="I51" s="161" t="e">
        <f t="shared" si="31"/>
        <v>#DIV/0!</v>
      </c>
      <c r="J51" s="159"/>
      <c r="K51" s="128">
        <f t="shared" si="32"/>
        <v>0</v>
      </c>
      <c r="L51" s="195" t="e">
        <f t="shared" ref="L51:L58" si="40">J51/K51</f>
        <v>#DIV/0!</v>
      </c>
      <c r="M51" s="188" t="e">
        <f>L51-I51</f>
        <v>#DIV/0!</v>
      </c>
      <c r="N51" s="274"/>
      <c r="O51" s="99">
        <f t="shared" si="39"/>
        <v>193</v>
      </c>
      <c r="P51" s="225">
        <f t="shared" si="37"/>
        <v>0</v>
      </c>
      <c r="Q51" s="263"/>
      <c r="R51" s="102">
        <f>$R$1</f>
        <v>193</v>
      </c>
      <c r="S51" s="246">
        <f t="shared" si="35"/>
        <v>0</v>
      </c>
    </row>
    <row r="52" spans="1:19" ht="61.5" hidden="1" customHeight="1" thickBot="1" x14ac:dyDescent="0.3">
      <c r="A52" s="626"/>
      <c r="B52" s="623"/>
      <c r="C52" s="93">
        <v>8</v>
      </c>
      <c r="D52" s="94" t="s">
        <v>42</v>
      </c>
      <c r="E52" s="94" t="s">
        <v>62</v>
      </c>
      <c r="F52" s="94" t="s">
        <v>61</v>
      </c>
      <c r="G52" s="172"/>
      <c r="H52" s="131"/>
      <c r="I52" s="132" t="e">
        <f t="shared" si="31"/>
        <v>#DIV/0!</v>
      </c>
      <c r="J52" s="172"/>
      <c r="K52" s="131">
        <f t="shared" si="32"/>
        <v>0</v>
      </c>
      <c r="L52" s="284" t="e">
        <f t="shared" si="40"/>
        <v>#DIV/0!</v>
      </c>
      <c r="M52" s="267" t="e">
        <f>L52-I52</f>
        <v>#DIV/0!</v>
      </c>
      <c r="N52" s="279"/>
      <c r="O52" s="100">
        <f t="shared" si="39"/>
        <v>193</v>
      </c>
      <c r="P52" s="226">
        <f t="shared" si="37"/>
        <v>0</v>
      </c>
      <c r="Q52" s="271"/>
      <c r="R52" s="103">
        <f>$R$1</f>
        <v>193</v>
      </c>
      <c r="S52" s="247">
        <f t="shared" si="35"/>
        <v>0</v>
      </c>
    </row>
    <row r="53" spans="1:19" s="88" customFormat="1" x14ac:dyDescent="0.25">
      <c r="C53" s="89"/>
      <c r="E53" s="90"/>
      <c r="F53" s="90"/>
      <c r="G53" s="114"/>
      <c r="H53" s="133"/>
      <c r="I53" s="134"/>
      <c r="J53" s="134"/>
      <c r="K53" s="134"/>
      <c r="L53" s="133"/>
      <c r="M53" s="134"/>
      <c r="N53" s="114"/>
      <c r="P53" s="116"/>
      <c r="Q53" s="208"/>
      <c r="S53" s="116"/>
    </row>
    <row r="54" spans="1:19" ht="30" hidden="1" x14ac:dyDescent="0.25">
      <c r="A54" s="624">
        <v>10</v>
      </c>
      <c r="B54" s="621" t="s">
        <v>10</v>
      </c>
      <c r="C54" s="92">
        <v>2</v>
      </c>
      <c r="D54" s="91" t="s">
        <v>43</v>
      </c>
      <c r="E54" s="120" t="s">
        <v>62</v>
      </c>
      <c r="F54" s="120" t="s">
        <v>61</v>
      </c>
      <c r="G54" s="158"/>
      <c r="H54" s="126"/>
      <c r="I54" s="160" t="e">
        <f t="shared" si="31"/>
        <v>#DIV/0!</v>
      </c>
      <c r="J54" s="158"/>
      <c r="K54" s="126">
        <f t="shared" si="32"/>
        <v>0</v>
      </c>
      <c r="L54" s="199" t="e">
        <f t="shared" si="40"/>
        <v>#DIV/0!</v>
      </c>
      <c r="M54" s="193" t="e">
        <f>L54-I54</f>
        <v>#DIV/0!</v>
      </c>
      <c r="N54" s="238"/>
      <c r="O54" s="98">
        <f t="shared" ref="O54:O55" si="41">$O$1</f>
        <v>193</v>
      </c>
      <c r="P54" s="229">
        <f t="shared" ref="P54:P73" si="42">N54/O54</f>
        <v>0</v>
      </c>
      <c r="Q54" s="239"/>
      <c r="R54" s="101">
        <f>$R$1</f>
        <v>193</v>
      </c>
      <c r="S54" s="245">
        <f t="shared" si="35"/>
        <v>0</v>
      </c>
    </row>
    <row r="55" spans="1:19" ht="30" x14ac:dyDescent="0.25">
      <c r="A55" s="625"/>
      <c r="B55" s="622"/>
      <c r="C55" s="633">
        <v>5</v>
      </c>
      <c r="D55" s="628" t="s">
        <v>44</v>
      </c>
      <c r="E55" s="86" t="s">
        <v>62</v>
      </c>
      <c r="F55" s="86" t="s">
        <v>61</v>
      </c>
      <c r="G55" s="159">
        <v>435900</v>
      </c>
      <c r="H55" s="128">
        <f>$H$1</f>
        <v>193</v>
      </c>
      <c r="I55" s="161">
        <f t="shared" si="31"/>
        <v>2258.5492227979275</v>
      </c>
      <c r="J55" s="159"/>
      <c r="K55" s="128">
        <f t="shared" si="32"/>
        <v>0</v>
      </c>
      <c r="L55" s="195" t="e">
        <f t="shared" si="40"/>
        <v>#DIV/0!</v>
      </c>
      <c r="M55" s="188" t="e">
        <f>L55-I55</f>
        <v>#DIV/0!</v>
      </c>
      <c r="N55" s="274"/>
      <c r="O55" s="99">
        <f t="shared" si="41"/>
        <v>193</v>
      </c>
      <c r="P55" s="225">
        <f t="shared" si="42"/>
        <v>0</v>
      </c>
      <c r="Q55" s="263"/>
      <c r="R55" s="102">
        <f>$R$1</f>
        <v>193</v>
      </c>
      <c r="S55" s="246">
        <f t="shared" si="35"/>
        <v>0</v>
      </c>
    </row>
    <row r="56" spans="1:19" ht="45" hidden="1" x14ac:dyDescent="0.25">
      <c r="A56" s="625"/>
      <c r="B56" s="622"/>
      <c r="C56" s="633"/>
      <c r="D56" s="628"/>
      <c r="E56" s="86" t="s">
        <v>96</v>
      </c>
      <c r="F56" s="86" t="s">
        <v>95</v>
      </c>
      <c r="G56" s="159"/>
      <c r="H56" s="128"/>
      <c r="I56" s="161" t="e">
        <f t="shared" si="31"/>
        <v>#DIV/0!</v>
      </c>
      <c r="J56" s="159"/>
      <c r="K56" s="129"/>
      <c r="L56" s="195" t="e">
        <f t="shared" si="40"/>
        <v>#DIV/0!</v>
      </c>
      <c r="M56" s="188" t="e">
        <f>L56-I56</f>
        <v>#DIV/0!</v>
      </c>
      <c r="N56" s="259"/>
      <c r="O56" s="99"/>
      <c r="P56" s="225" t="e">
        <f t="shared" si="42"/>
        <v>#DIV/0!</v>
      </c>
      <c r="Q56" s="268"/>
      <c r="R56" s="102"/>
      <c r="S56" s="246" t="e">
        <f t="shared" si="35"/>
        <v>#DIV/0!</v>
      </c>
    </row>
    <row r="57" spans="1:19" ht="30.75" hidden="1" thickBot="1" x14ac:dyDescent="0.3">
      <c r="A57" s="626"/>
      <c r="B57" s="623"/>
      <c r="C57" s="635"/>
      <c r="D57" s="646"/>
      <c r="E57" s="94" t="s">
        <v>93</v>
      </c>
      <c r="F57" s="94" t="s">
        <v>94</v>
      </c>
      <c r="G57" s="172"/>
      <c r="H57" s="131"/>
      <c r="I57" s="173" t="e">
        <f t="shared" si="31"/>
        <v>#DIV/0!</v>
      </c>
      <c r="J57" s="172"/>
      <c r="K57" s="132"/>
      <c r="L57" s="284" t="e">
        <f t="shared" si="40"/>
        <v>#DIV/0!</v>
      </c>
      <c r="M57" s="267" t="e">
        <f>L57-I57</f>
        <v>#DIV/0!</v>
      </c>
      <c r="N57" s="279"/>
      <c r="O57" s="100"/>
      <c r="P57" s="226" t="e">
        <f t="shared" si="42"/>
        <v>#DIV/0!</v>
      </c>
      <c r="Q57" s="271"/>
      <c r="R57" s="103"/>
      <c r="S57" s="247" t="e">
        <f t="shared" si="35"/>
        <v>#DIV/0!</v>
      </c>
    </row>
    <row r="58" spans="1:19" ht="30.75" hidden="1" thickBot="1" x14ac:dyDescent="0.3">
      <c r="A58" s="177">
        <v>11</v>
      </c>
      <c r="B58" s="179" t="s">
        <v>349</v>
      </c>
      <c r="C58" s="178">
        <v>1</v>
      </c>
      <c r="D58" s="179" t="s">
        <v>350</v>
      </c>
      <c r="E58" s="119" t="s">
        <v>62</v>
      </c>
      <c r="F58" s="119" t="s">
        <v>61</v>
      </c>
      <c r="G58" s="162"/>
      <c r="H58" s="140"/>
      <c r="I58" s="163" t="e">
        <f t="shared" si="31"/>
        <v>#DIV/0!</v>
      </c>
      <c r="J58" s="162"/>
      <c r="K58" s="140">
        <f t="shared" ref="K58:K59" si="43">$K$1</f>
        <v>0</v>
      </c>
      <c r="L58" s="285" t="e">
        <f t="shared" si="40"/>
        <v>#DIV/0!</v>
      </c>
      <c r="M58" s="252" t="e">
        <f>L58-I58</f>
        <v>#DIV/0!</v>
      </c>
      <c r="N58" s="286"/>
      <c r="O58" s="121">
        <f t="shared" ref="O58:O59" si="44">$O$1</f>
        <v>193</v>
      </c>
      <c r="P58" s="287">
        <f t="shared" si="42"/>
        <v>0</v>
      </c>
      <c r="Q58" s="288"/>
      <c r="R58" s="122">
        <f>$R$1</f>
        <v>193</v>
      </c>
      <c r="S58" s="251">
        <f>Q58/R58</f>
        <v>0</v>
      </c>
    </row>
    <row r="59" spans="1:19" ht="30" hidden="1" x14ac:dyDescent="0.25">
      <c r="A59" s="643">
        <v>12</v>
      </c>
      <c r="B59" s="644" t="s">
        <v>11</v>
      </c>
      <c r="C59" s="648">
        <v>1</v>
      </c>
      <c r="D59" s="649" t="s">
        <v>45</v>
      </c>
      <c r="E59" s="190" t="s">
        <v>62</v>
      </c>
      <c r="F59" s="190" t="s">
        <v>61</v>
      </c>
      <c r="G59" s="206"/>
      <c r="H59" s="167"/>
      <c r="I59" s="168" t="e">
        <f t="shared" si="31"/>
        <v>#DIV/0!</v>
      </c>
      <c r="J59" s="206"/>
      <c r="K59" s="167">
        <f t="shared" si="43"/>
        <v>0</v>
      </c>
      <c r="L59" s="191" t="e">
        <f>J59/K59</f>
        <v>#DIV/0!</v>
      </c>
      <c r="M59" s="192" t="e">
        <f t="shared" ref="M59:M72" si="45">L59-I59</f>
        <v>#DIV/0!</v>
      </c>
      <c r="N59" s="281"/>
      <c r="O59" s="169">
        <f t="shared" si="44"/>
        <v>193</v>
      </c>
      <c r="P59" s="282">
        <f t="shared" si="42"/>
        <v>0</v>
      </c>
      <c r="Q59" s="283"/>
      <c r="R59" s="170">
        <f>$R$1</f>
        <v>193</v>
      </c>
      <c r="S59" s="250">
        <f t="shared" si="35"/>
        <v>0</v>
      </c>
    </row>
    <row r="60" spans="1:19" ht="30" hidden="1" x14ac:dyDescent="0.25">
      <c r="A60" s="625"/>
      <c r="B60" s="622"/>
      <c r="C60" s="633"/>
      <c r="D60" s="628"/>
      <c r="E60" s="86" t="s">
        <v>81</v>
      </c>
      <c r="F60" s="86" t="s">
        <v>360</v>
      </c>
      <c r="G60" s="202"/>
      <c r="H60" s="128"/>
      <c r="I60" s="161" t="e">
        <f t="shared" si="31"/>
        <v>#DIV/0!</v>
      </c>
      <c r="J60" s="202"/>
      <c r="K60" s="129"/>
      <c r="L60" s="187" t="e">
        <f t="shared" ref="L60:L73" si="46">J60/K60</f>
        <v>#DIV/0!</v>
      </c>
      <c r="M60" s="188" t="e">
        <f t="shared" si="45"/>
        <v>#DIV/0!</v>
      </c>
      <c r="N60" s="259"/>
      <c r="O60" s="99"/>
      <c r="P60" s="225" t="e">
        <f t="shared" si="42"/>
        <v>#DIV/0!</v>
      </c>
      <c r="Q60" s="268"/>
      <c r="R60" s="102"/>
      <c r="S60" s="246"/>
    </row>
    <row r="61" spans="1:19" ht="30" hidden="1" x14ac:dyDescent="0.25">
      <c r="A61" s="625"/>
      <c r="B61" s="622"/>
      <c r="C61" s="633"/>
      <c r="D61" s="628"/>
      <c r="E61" s="86" t="s">
        <v>97</v>
      </c>
      <c r="F61" s="86" t="s">
        <v>98</v>
      </c>
      <c r="G61" s="202"/>
      <c r="H61" s="128"/>
      <c r="I61" s="161" t="e">
        <f t="shared" si="31"/>
        <v>#DIV/0!</v>
      </c>
      <c r="J61" s="202"/>
      <c r="K61" s="129"/>
      <c r="L61" s="187" t="e">
        <f t="shared" si="46"/>
        <v>#DIV/0!</v>
      </c>
      <c r="M61" s="188" t="e">
        <f t="shared" si="45"/>
        <v>#DIV/0!</v>
      </c>
      <c r="N61" s="259"/>
      <c r="O61" s="99"/>
      <c r="P61" s="225" t="e">
        <f t="shared" si="42"/>
        <v>#DIV/0!</v>
      </c>
      <c r="Q61" s="268"/>
      <c r="R61" s="102"/>
      <c r="S61" s="246" t="e">
        <f t="shared" si="35"/>
        <v>#DIV/0!</v>
      </c>
    </row>
    <row r="62" spans="1:19" ht="32.25" hidden="1" customHeight="1" x14ac:dyDescent="0.25">
      <c r="A62" s="625"/>
      <c r="B62" s="622"/>
      <c r="C62" s="633">
        <v>2</v>
      </c>
      <c r="D62" s="630" t="s">
        <v>46</v>
      </c>
      <c r="E62" s="86" t="s">
        <v>62</v>
      </c>
      <c r="F62" s="86" t="s">
        <v>61</v>
      </c>
      <c r="G62" s="202"/>
      <c r="H62" s="128"/>
      <c r="I62" s="161" t="e">
        <f t="shared" si="31"/>
        <v>#DIV/0!</v>
      </c>
      <c r="J62" s="202"/>
      <c r="K62" s="128">
        <f t="shared" ref="K62" si="47">$K$1</f>
        <v>0</v>
      </c>
      <c r="L62" s="187" t="e">
        <f t="shared" si="46"/>
        <v>#DIV/0!</v>
      </c>
      <c r="M62" s="188" t="e">
        <f t="shared" si="45"/>
        <v>#DIV/0!</v>
      </c>
      <c r="N62" s="259"/>
      <c r="O62" s="99">
        <f t="shared" ref="O62" si="48">$O$1</f>
        <v>193</v>
      </c>
      <c r="P62" s="225">
        <f t="shared" si="42"/>
        <v>0</v>
      </c>
      <c r="Q62" s="268"/>
      <c r="R62" s="102">
        <f>$R$1</f>
        <v>193</v>
      </c>
      <c r="S62" s="246">
        <f t="shared" si="35"/>
        <v>0</v>
      </c>
    </row>
    <row r="63" spans="1:19" ht="48" hidden="1" customHeight="1" x14ac:dyDescent="0.25">
      <c r="A63" s="625"/>
      <c r="B63" s="622"/>
      <c r="C63" s="633"/>
      <c r="D63" s="630"/>
      <c r="E63" s="86" t="s">
        <v>99</v>
      </c>
      <c r="F63" s="86" t="s">
        <v>101</v>
      </c>
      <c r="G63" s="202"/>
      <c r="H63" s="128"/>
      <c r="I63" s="161" t="e">
        <f t="shared" si="31"/>
        <v>#DIV/0!</v>
      </c>
      <c r="J63" s="202"/>
      <c r="K63" s="129"/>
      <c r="L63" s="187" t="e">
        <f t="shared" si="46"/>
        <v>#DIV/0!</v>
      </c>
      <c r="M63" s="188" t="e">
        <f t="shared" si="45"/>
        <v>#DIV/0!</v>
      </c>
      <c r="N63" s="259"/>
      <c r="O63" s="99"/>
      <c r="P63" s="225" t="e">
        <f t="shared" si="42"/>
        <v>#DIV/0!</v>
      </c>
      <c r="Q63" s="268"/>
      <c r="R63" s="102"/>
      <c r="S63" s="246" t="e">
        <f t="shared" si="35"/>
        <v>#DIV/0!</v>
      </c>
    </row>
    <row r="64" spans="1:19" ht="33.75" hidden="1" customHeight="1" x14ac:dyDescent="0.25">
      <c r="A64" s="625"/>
      <c r="B64" s="622"/>
      <c r="C64" s="633">
        <v>3</v>
      </c>
      <c r="D64" s="630" t="s">
        <v>47</v>
      </c>
      <c r="E64" s="86" t="s">
        <v>62</v>
      </c>
      <c r="F64" s="86" t="s">
        <v>61</v>
      </c>
      <c r="G64" s="203"/>
      <c r="H64" s="128"/>
      <c r="I64" s="161" t="e">
        <f t="shared" si="31"/>
        <v>#DIV/0!</v>
      </c>
      <c r="J64" s="203"/>
      <c r="K64" s="128">
        <f t="shared" ref="K64" si="49">$K$1</f>
        <v>0</v>
      </c>
      <c r="L64" s="187" t="e">
        <f t="shared" si="46"/>
        <v>#DIV/0!</v>
      </c>
      <c r="M64" s="188" t="e">
        <f t="shared" si="45"/>
        <v>#DIV/0!</v>
      </c>
      <c r="N64" s="274"/>
      <c r="O64" s="99">
        <f t="shared" ref="O64" si="50">$O$1</f>
        <v>193</v>
      </c>
      <c r="P64" s="225">
        <f t="shared" si="42"/>
        <v>0</v>
      </c>
      <c r="Q64" s="263"/>
      <c r="R64" s="102">
        <f>$R$1</f>
        <v>193</v>
      </c>
      <c r="S64" s="246">
        <f t="shared" si="35"/>
        <v>0</v>
      </c>
    </row>
    <row r="65" spans="1:19" ht="29.25" hidden="1" customHeight="1" x14ac:dyDescent="0.25">
      <c r="A65" s="625"/>
      <c r="B65" s="622"/>
      <c r="C65" s="633"/>
      <c r="D65" s="630"/>
      <c r="E65" s="86" t="s">
        <v>100</v>
      </c>
      <c r="F65" s="86" t="s">
        <v>102</v>
      </c>
      <c r="G65" s="202"/>
      <c r="H65" s="128"/>
      <c r="I65" s="161" t="e">
        <f t="shared" si="31"/>
        <v>#DIV/0!</v>
      </c>
      <c r="J65" s="202"/>
      <c r="K65" s="129"/>
      <c r="L65" s="187" t="e">
        <f t="shared" si="46"/>
        <v>#DIV/0!</v>
      </c>
      <c r="M65" s="188" t="e">
        <f t="shared" si="45"/>
        <v>#DIV/0!</v>
      </c>
      <c r="N65" s="274"/>
      <c r="O65" s="99"/>
      <c r="P65" s="225" t="e">
        <f t="shared" si="42"/>
        <v>#DIV/0!</v>
      </c>
      <c r="Q65" s="268"/>
      <c r="R65" s="102"/>
      <c r="S65" s="246" t="e">
        <f>Q65/R65</f>
        <v>#DIV/0!</v>
      </c>
    </row>
    <row r="66" spans="1:19" ht="27" hidden="1" customHeight="1" x14ac:dyDescent="0.25">
      <c r="A66" s="625"/>
      <c r="B66" s="622"/>
      <c r="C66" s="633">
        <v>4</v>
      </c>
      <c r="D66" s="628" t="s">
        <v>48</v>
      </c>
      <c r="E66" s="86" t="s">
        <v>62</v>
      </c>
      <c r="F66" s="86" t="s">
        <v>61</v>
      </c>
      <c r="G66" s="203"/>
      <c r="H66" s="128"/>
      <c r="I66" s="161" t="e">
        <f t="shared" si="31"/>
        <v>#DIV/0!</v>
      </c>
      <c r="J66" s="203"/>
      <c r="K66" s="128">
        <f t="shared" ref="K66" si="51">$K$1</f>
        <v>0</v>
      </c>
      <c r="L66" s="187" t="e">
        <f t="shared" si="46"/>
        <v>#DIV/0!</v>
      </c>
      <c r="M66" s="188" t="e">
        <f t="shared" si="45"/>
        <v>#DIV/0!</v>
      </c>
      <c r="N66" s="274"/>
      <c r="O66" s="99">
        <f t="shared" ref="O66" si="52">$O$1</f>
        <v>193</v>
      </c>
      <c r="P66" s="225">
        <f t="shared" si="42"/>
        <v>0</v>
      </c>
      <c r="Q66" s="263"/>
      <c r="R66" s="102">
        <f>$R$1</f>
        <v>193</v>
      </c>
      <c r="S66" s="246">
        <f t="shared" si="35"/>
        <v>0</v>
      </c>
    </row>
    <row r="67" spans="1:19" ht="30" hidden="1" x14ac:dyDescent="0.25">
      <c r="A67" s="625"/>
      <c r="B67" s="622"/>
      <c r="C67" s="633"/>
      <c r="D67" s="628"/>
      <c r="E67" s="86" t="s">
        <v>81</v>
      </c>
      <c r="F67" s="86" t="s">
        <v>103</v>
      </c>
      <c r="G67" s="202"/>
      <c r="H67" s="128"/>
      <c r="I67" s="161" t="e">
        <f t="shared" si="31"/>
        <v>#DIV/0!</v>
      </c>
      <c r="J67" s="202"/>
      <c r="K67" s="129"/>
      <c r="L67" s="187" t="e">
        <f t="shared" si="46"/>
        <v>#DIV/0!</v>
      </c>
      <c r="M67" s="188" t="e">
        <f t="shared" si="45"/>
        <v>#DIV/0!</v>
      </c>
      <c r="N67" s="274"/>
      <c r="O67" s="99"/>
      <c r="P67" s="225" t="e">
        <f t="shared" si="42"/>
        <v>#DIV/0!</v>
      </c>
      <c r="Q67" s="263"/>
      <c r="R67" s="102"/>
      <c r="S67" s="246" t="e">
        <f t="shared" si="35"/>
        <v>#DIV/0!</v>
      </c>
    </row>
    <row r="68" spans="1:19" ht="27" hidden="1" customHeight="1" x14ac:dyDescent="0.25">
      <c r="A68" s="625"/>
      <c r="B68" s="622"/>
      <c r="C68" s="633">
        <v>5</v>
      </c>
      <c r="D68" s="650" t="s">
        <v>348</v>
      </c>
      <c r="E68" s="86" t="s">
        <v>62</v>
      </c>
      <c r="F68" s="86" t="s">
        <v>61</v>
      </c>
      <c r="G68" s="203"/>
      <c r="H68" s="128"/>
      <c r="I68" s="161" t="e">
        <f t="shared" si="31"/>
        <v>#DIV/0!</v>
      </c>
      <c r="J68" s="203"/>
      <c r="K68" s="128">
        <f t="shared" ref="K68" si="53">$K$1</f>
        <v>0</v>
      </c>
      <c r="L68" s="187" t="e">
        <f t="shared" si="46"/>
        <v>#DIV/0!</v>
      </c>
      <c r="M68" s="188" t="e">
        <f t="shared" si="45"/>
        <v>#DIV/0!</v>
      </c>
      <c r="N68" s="274"/>
      <c r="O68" s="99">
        <f t="shared" ref="O68" si="54">$O$1</f>
        <v>193</v>
      </c>
      <c r="P68" s="225">
        <f t="shared" si="42"/>
        <v>0</v>
      </c>
      <c r="Q68" s="263"/>
      <c r="R68" s="102">
        <f>$R$1</f>
        <v>193</v>
      </c>
      <c r="S68" s="246">
        <f t="shared" si="35"/>
        <v>0</v>
      </c>
    </row>
    <row r="69" spans="1:19" ht="30" hidden="1" x14ac:dyDescent="0.25">
      <c r="A69" s="625"/>
      <c r="B69" s="622"/>
      <c r="C69" s="633"/>
      <c r="D69" s="650"/>
      <c r="E69" s="86" t="s">
        <v>113</v>
      </c>
      <c r="F69" s="86" t="s">
        <v>114</v>
      </c>
      <c r="G69" s="203"/>
      <c r="H69" s="128"/>
      <c r="I69" s="161" t="e">
        <f t="shared" si="31"/>
        <v>#DIV/0!</v>
      </c>
      <c r="J69" s="203"/>
      <c r="K69" s="161"/>
      <c r="L69" s="187" t="e">
        <f t="shared" si="46"/>
        <v>#DIV/0!</v>
      </c>
      <c r="M69" s="188" t="e">
        <f t="shared" si="45"/>
        <v>#DIV/0!</v>
      </c>
      <c r="N69" s="259"/>
      <c r="O69" s="99"/>
      <c r="P69" s="225" t="e">
        <f t="shared" si="42"/>
        <v>#DIV/0!</v>
      </c>
      <c r="Q69" s="263"/>
      <c r="R69" s="102"/>
      <c r="S69" s="246" t="e">
        <f t="shared" si="35"/>
        <v>#DIV/0!</v>
      </c>
    </row>
    <row r="70" spans="1:19" ht="28.5" customHeight="1" x14ac:dyDescent="0.25">
      <c r="A70" s="625"/>
      <c r="B70" s="622"/>
      <c r="C70" s="87">
        <v>7</v>
      </c>
      <c r="D70" s="86" t="s">
        <v>50</v>
      </c>
      <c r="E70" s="86" t="s">
        <v>62</v>
      </c>
      <c r="F70" s="86" t="s">
        <v>61</v>
      </c>
      <c r="G70" s="203">
        <v>11000</v>
      </c>
      <c r="H70" s="128">
        <f>$H$1</f>
        <v>193</v>
      </c>
      <c r="I70" s="161">
        <f t="shared" si="31"/>
        <v>56.994818652849744</v>
      </c>
      <c r="J70" s="203"/>
      <c r="K70" s="128">
        <f t="shared" ref="K70:K72" si="55">$K$1</f>
        <v>0</v>
      </c>
      <c r="L70" s="187" t="e">
        <f t="shared" si="46"/>
        <v>#DIV/0!</v>
      </c>
      <c r="M70" s="188" t="e">
        <f t="shared" si="45"/>
        <v>#DIV/0!</v>
      </c>
      <c r="N70" s="274"/>
      <c r="O70" s="99">
        <f t="shared" ref="O70:O72" si="56">$O$1</f>
        <v>193</v>
      </c>
      <c r="P70" s="225">
        <f t="shared" si="42"/>
        <v>0</v>
      </c>
      <c r="Q70" s="263"/>
      <c r="R70" s="102">
        <f>$R$1</f>
        <v>193</v>
      </c>
      <c r="S70" s="246">
        <f t="shared" si="35"/>
        <v>0</v>
      </c>
    </row>
    <row r="71" spans="1:19" ht="28.5" hidden="1" customHeight="1" x14ac:dyDescent="0.25">
      <c r="A71" s="625"/>
      <c r="B71" s="622"/>
      <c r="C71" s="87">
        <v>8</v>
      </c>
      <c r="D71" s="86" t="s">
        <v>51</v>
      </c>
      <c r="E71" s="86" t="s">
        <v>62</v>
      </c>
      <c r="F71" s="86" t="s">
        <v>61</v>
      </c>
      <c r="G71" s="203">
        <v>0</v>
      </c>
      <c r="H71" s="128">
        <f>$H$1</f>
        <v>193</v>
      </c>
      <c r="I71" s="161">
        <f t="shared" si="31"/>
        <v>0</v>
      </c>
      <c r="J71" s="203"/>
      <c r="K71" s="128">
        <f t="shared" si="55"/>
        <v>0</v>
      </c>
      <c r="L71" s="187" t="e">
        <f t="shared" si="46"/>
        <v>#DIV/0!</v>
      </c>
      <c r="M71" s="188" t="e">
        <f t="shared" si="45"/>
        <v>#DIV/0!</v>
      </c>
      <c r="N71" s="274"/>
      <c r="O71" s="99">
        <f t="shared" si="56"/>
        <v>193</v>
      </c>
      <c r="P71" s="225">
        <f t="shared" si="42"/>
        <v>0</v>
      </c>
      <c r="Q71" s="263"/>
      <c r="R71" s="102">
        <f>$R$1</f>
        <v>193</v>
      </c>
      <c r="S71" s="246">
        <f t="shared" si="35"/>
        <v>0</v>
      </c>
    </row>
    <row r="72" spans="1:19" ht="34.5" customHeight="1" x14ac:dyDescent="0.25">
      <c r="A72" s="625"/>
      <c r="B72" s="622"/>
      <c r="C72" s="633">
        <v>9</v>
      </c>
      <c r="D72" s="628" t="s">
        <v>52</v>
      </c>
      <c r="E72" s="86" t="s">
        <v>62</v>
      </c>
      <c r="F72" s="86" t="s">
        <v>61</v>
      </c>
      <c r="G72" s="203">
        <v>300</v>
      </c>
      <c r="H72" s="128">
        <f>$H$1</f>
        <v>193</v>
      </c>
      <c r="I72" s="161">
        <f t="shared" si="31"/>
        <v>1.5544041450777202</v>
      </c>
      <c r="J72" s="203"/>
      <c r="K72" s="128">
        <f t="shared" si="55"/>
        <v>0</v>
      </c>
      <c r="L72" s="187" t="e">
        <f t="shared" si="46"/>
        <v>#DIV/0!</v>
      </c>
      <c r="M72" s="188" t="e">
        <f t="shared" si="45"/>
        <v>#DIV/0!</v>
      </c>
      <c r="N72" s="274"/>
      <c r="O72" s="99">
        <f t="shared" si="56"/>
        <v>193</v>
      </c>
      <c r="P72" s="225">
        <f t="shared" si="42"/>
        <v>0</v>
      </c>
      <c r="Q72" s="263"/>
      <c r="R72" s="102">
        <f>$R$1</f>
        <v>193</v>
      </c>
      <c r="S72" s="246">
        <f t="shared" si="35"/>
        <v>0</v>
      </c>
    </row>
    <row r="73" spans="1:19" ht="45.75" thickBot="1" x14ac:dyDescent="0.3">
      <c r="A73" s="626"/>
      <c r="B73" s="623"/>
      <c r="C73" s="635"/>
      <c r="D73" s="646"/>
      <c r="E73" s="94" t="s">
        <v>104</v>
      </c>
      <c r="F73" s="94" t="s">
        <v>105</v>
      </c>
      <c r="G73" s="327">
        <v>150</v>
      </c>
      <c r="H73" s="204">
        <v>300</v>
      </c>
      <c r="I73" s="277">
        <f t="shared" si="31"/>
        <v>0.5</v>
      </c>
      <c r="J73" s="204"/>
      <c r="K73" s="204"/>
      <c r="L73" s="277" t="e">
        <f t="shared" si="46"/>
        <v>#DIV/0!</v>
      </c>
      <c r="M73" s="278" t="e">
        <f>L73-I73</f>
        <v>#DIV/0!</v>
      </c>
      <c r="N73" s="279"/>
      <c r="O73" s="226"/>
      <c r="P73" s="280" t="e">
        <f t="shared" si="42"/>
        <v>#DIV/0!</v>
      </c>
      <c r="Q73" s="271"/>
      <c r="R73" s="103"/>
      <c r="S73" s="247" t="e">
        <f t="shared" si="35"/>
        <v>#DIV/0!</v>
      </c>
    </row>
    <row r="74" spans="1:19" x14ac:dyDescent="0.25">
      <c r="A74" s="88"/>
      <c r="B74" s="88"/>
      <c r="C74" s="89"/>
      <c r="D74" s="88"/>
      <c r="E74" s="153"/>
      <c r="F74" s="90"/>
      <c r="G74" s="180"/>
      <c r="H74" s="181"/>
      <c r="I74" s="182"/>
      <c r="J74" s="182"/>
      <c r="K74" s="182"/>
      <c r="L74" s="181"/>
      <c r="M74" s="182"/>
      <c r="N74" s="180"/>
      <c r="O74" s="183"/>
      <c r="P74" s="184"/>
      <c r="Q74" s="244"/>
      <c r="R74" s="183"/>
      <c r="S74" s="184"/>
    </row>
    <row r="75" spans="1:19" ht="39" hidden="1" customHeight="1" thickBot="1" x14ac:dyDescent="0.3">
      <c r="A75" s="95">
        <v>13</v>
      </c>
      <c r="B75" s="148" t="s">
        <v>333</v>
      </c>
      <c r="C75" s="96">
        <v>7</v>
      </c>
      <c r="D75" s="97" t="s">
        <v>334</v>
      </c>
      <c r="E75" s="97" t="s">
        <v>62</v>
      </c>
      <c r="F75" s="97" t="s">
        <v>61</v>
      </c>
      <c r="G75" s="272"/>
      <c r="H75" s="137"/>
      <c r="I75" s="201" t="e">
        <f>G75/H75</f>
        <v>#DIV/0!</v>
      </c>
      <c r="J75" s="201"/>
      <c r="K75" s="137">
        <f t="shared" ref="K75" si="57">$K$1</f>
        <v>0</v>
      </c>
      <c r="L75" s="201" t="e">
        <f>J75/K75</f>
        <v>#DIV/0!</v>
      </c>
      <c r="M75" s="256" t="e">
        <f>L75-I75</f>
        <v>#DIV/0!</v>
      </c>
      <c r="N75" s="261"/>
      <c r="O75" s="104">
        <f t="shared" ref="O75" si="58">$O$1</f>
        <v>193</v>
      </c>
      <c r="P75" s="227">
        <f>N75/O75</f>
        <v>0</v>
      </c>
      <c r="Q75" s="273"/>
      <c r="R75" s="105">
        <f>$R$1</f>
        <v>193</v>
      </c>
      <c r="S75" s="243">
        <f>Q75/R75</f>
        <v>0</v>
      </c>
    </row>
    <row r="76" spans="1:19" s="88" customFormat="1" ht="15.75" hidden="1" thickBot="1" x14ac:dyDescent="0.3">
      <c r="C76" s="89"/>
      <c r="E76" s="153"/>
      <c r="F76" s="90"/>
      <c r="G76" s="114"/>
      <c r="H76" s="133"/>
      <c r="I76" s="134"/>
      <c r="J76" s="134"/>
      <c r="K76" s="134"/>
      <c r="L76" s="133"/>
      <c r="M76" s="134"/>
      <c r="N76" s="114"/>
      <c r="P76" s="116"/>
      <c r="Q76" s="208"/>
      <c r="S76" s="116"/>
    </row>
    <row r="77" spans="1:19" ht="32.25" hidden="1" customHeight="1" x14ac:dyDescent="0.25">
      <c r="A77" s="624">
        <v>14</v>
      </c>
      <c r="B77" s="621" t="s">
        <v>12</v>
      </c>
      <c r="C77" s="92">
        <v>2</v>
      </c>
      <c r="D77" s="91" t="s">
        <v>53</v>
      </c>
      <c r="E77" s="120" t="s">
        <v>62</v>
      </c>
      <c r="F77" s="120" t="s">
        <v>61</v>
      </c>
      <c r="G77" s="205"/>
      <c r="H77" s="126"/>
      <c r="I77" s="160" t="e">
        <f t="shared" si="31"/>
        <v>#DIV/0!</v>
      </c>
      <c r="J77" s="205"/>
      <c r="K77" s="126">
        <f t="shared" ref="K77:K78" si="59">$K$1</f>
        <v>0</v>
      </c>
      <c r="L77" s="160" t="e">
        <f t="shared" ref="L77:L78" si="60">J77/K77</f>
        <v>#DIV/0!</v>
      </c>
      <c r="M77" s="193" t="e">
        <f t="shared" ref="M77:M91" si="61">L77-I77</f>
        <v>#DIV/0!</v>
      </c>
      <c r="N77" s="264"/>
      <c r="O77" s="98">
        <f t="shared" ref="O77:O78" si="62">$O$1</f>
        <v>193</v>
      </c>
      <c r="P77" s="229">
        <f t="shared" ref="P77:P78" si="63">N77/O77</f>
        <v>0</v>
      </c>
      <c r="Q77" s="265"/>
      <c r="R77" s="101">
        <f>$R$1</f>
        <v>193</v>
      </c>
      <c r="S77" s="245">
        <f t="shared" si="35"/>
        <v>0</v>
      </c>
    </row>
    <row r="78" spans="1:19" ht="30" x14ac:dyDescent="0.25">
      <c r="A78" s="625"/>
      <c r="B78" s="622"/>
      <c r="C78" s="633">
        <v>4</v>
      </c>
      <c r="D78" s="627" t="s">
        <v>54</v>
      </c>
      <c r="E78" s="86" t="s">
        <v>62</v>
      </c>
      <c r="F78" s="86" t="s">
        <v>61</v>
      </c>
      <c r="G78" s="203">
        <v>1300</v>
      </c>
      <c r="H78" s="128">
        <f>$H$1</f>
        <v>193</v>
      </c>
      <c r="I78" s="161">
        <f t="shared" si="31"/>
        <v>6.7357512953367875</v>
      </c>
      <c r="J78" s="203"/>
      <c r="K78" s="128">
        <f t="shared" si="59"/>
        <v>0</v>
      </c>
      <c r="L78" s="161" t="e">
        <f t="shared" si="60"/>
        <v>#DIV/0!</v>
      </c>
      <c r="M78" s="188" t="e">
        <f t="shared" si="61"/>
        <v>#DIV/0!</v>
      </c>
      <c r="N78" s="228"/>
      <c r="O78" s="99">
        <f t="shared" si="62"/>
        <v>193</v>
      </c>
      <c r="P78" s="225">
        <f t="shared" si="63"/>
        <v>0</v>
      </c>
      <c r="Q78" s="268"/>
      <c r="R78" s="102">
        <f>$R$1</f>
        <v>193</v>
      </c>
      <c r="S78" s="246">
        <f t="shared" si="35"/>
        <v>0</v>
      </c>
    </row>
    <row r="79" spans="1:19" ht="30.75" hidden="1" thickBot="1" x14ac:dyDescent="0.3">
      <c r="A79" s="626"/>
      <c r="B79" s="623"/>
      <c r="C79" s="635"/>
      <c r="D79" s="645"/>
      <c r="E79" s="94" t="s">
        <v>106</v>
      </c>
      <c r="F79" s="94" t="s">
        <v>107</v>
      </c>
      <c r="G79" s="266"/>
      <c r="H79" s="204"/>
      <c r="I79" s="204"/>
      <c r="J79" s="266"/>
      <c r="K79" s="204"/>
      <c r="L79" s="204"/>
      <c r="M79" s="267"/>
      <c r="N79" s="270"/>
      <c r="O79" s="100"/>
      <c r="P79" s="226">
        <v>344</v>
      </c>
      <c r="Q79" s="271"/>
      <c r="R79" s="103"/>
      <c r="S79" s="247"/>
    </row>
    <row r="80" spans="1:19" s="88" customFormat="1" ht="15.75" thickBot="1" x14ac:dyDescent="0.3">
      <c r="C80" s="89"/>
      <c r="E80" s="153"/>
      <c r="F80" s="90"/>
      <c r="G80" s="114"/>
      <c r="H80" s="133"/>
      <c r="I80" s="134"/>
      <c r="J80" s="134"/>
      <c r="K80" s="134"/>
      <c r="L80" s="133"/>
      <c r="M80" s="134"/>
      <c r="N80" s="114"/>
      <c r="P80" s="116"/>
      <c r="Q80" s="208"/>
      <c r="S80" s="116"/>
    </row>
    <row r="81" spans="1:19" ht="33.75" hidden="1" customHeight="1" x14ac:dyDescent="0.25">
      <c r="A81" s="624">
        <v>15</v>
      </c>
      <c r="B81" s="621" t="s">
        <v>13</v>
      </c>
      <c r="C81" s="92">
        <v>1</v>
      </c>
      <c r="D81" s="120" t="s">
        <v>55</v>
      </c>
      <c r="E81" s="120" t="s">
        <v>62</v>
      </c>
      <c r="F81" s="120" t="s">
        <v>61</v>
      </c>
      <c r="G81" s="205"/>
      <c r="H81" s="126"/>
      <c r="I81" s="160" t="e">
        <f t="shared" si="31"/>
        <v>#DIV/0!</v>
      </c>
      <c r="J81" s="205"/>
      <c r="K81" s="126">
        <f t="shared" ref="K81:K82" si="64">$K$1</f>
        <v>0</v>
      </c>
      <c r="L81" s="160" t="e">
        <f t="shared" ref="L81" si="65">J81/K81</f>
        <v>#DIV/0!</v>
      </c>
      <c r="M81" s="193" t="e">
        <f t="shared" si="61"/>
        <v>#DIV/0!</v>
      </c>
      <c r="N81" s="264"/>
      <c r="O81" s="98">
        <f t="shared" ref="O81:O91" si="66">$O$1</f>
        <v>193</v>
      </c>
      <c r="P81" s="229">
        <f t="shared" ref="P81" si="67">N81/O81</f>
        <v>0</v>
      </c>
      <c r="Q81" s="265"/>
      <c r="R81" s="101">
        <f>$R$1</f>
        <v>193</v>
      </c>
      <c r="S81" s="245">
        <f t="shared" si="35"/>
        <v>0</v>
      </c>
    </row>
    <row r="82" spans="1:19" ht="37.5" hidden="1" customHeight="1" thickBot="1" x14ac:dyDescent="0.3">
      <c r="A82" s="626"/>
      <c r="B82" s="623"/>
      <c r="C82" s="93">
        <v>3</v>
      </c>
      <c r="D82" s="94" t="s">
        <v>335</v>
      </c>
      <c r="E82" s="94" t="s">
        <v>62</v>
      </c>
      <c r="F82" s="94" t="s">
        <v>61</v>
      </c>
      <c r="G82" s="266"/>
      <c r="H82" s="131"/>
      <c r="I82" s="173" t="e">
        <f>G82/H82</f>
        <v>#DIV/0!</v>
      </c>
      <c r="J82" s="266"/>
      <c r="K82" s="131">
        <f t="shared" si="64"/>
        <v>0</v>
      </c>
      <c r="L82" s="173" t="e">
        <f>J82/K82</f>
        <v>#DIV/0!</v>
      </c>
      <c r="M82" s="267" t="e">
        <f t="shared" si="61"/>
        <v>#DIV/0!</v>
      </c>
      <c r="N82" s="174"/>
      <c r="O82" s="100">
        <f t="shared" si="66"/>
        <v>193</v>
      </c>
      <c r="P82" s="226">
        <f>N82/O82</f>
        <v>0</v>
      </c>
      <c r="Q82" s="249"/>
      <c r="R82" s="103">
        <f>$R$1</f>
        <v>193</v>
      </c>
      <c r="S82" s="247">
        <f>Q82/R82</f>
        <v>0</v>
      </c>
    </row>
    <row r="83" spans="1:19" s="88" customFormat="1" ht="15.75" hidden="1" thickBot="1" x14ac:dyDescent="0.3">
      <c r="C83" s="89"/>
      <c r="D83" s="155"/>
      <c r="E83" s="90"/>
      <c r="F83" s="90"/>
      <c r="G83" s="114"/>
      <c r="H83" s="133"/>
      <c r="I83" s="134"/>
      <c r="J83" s="114"/>
      <c r="K83" s="133"/>
      <c r="L83" s="134"/>
      <c r="M83" s="134"/>
      <c r="N83" s="114"/>
      <c r="P83" s="116"/>
      <c r="Q83" s="208"/>
      <c r="S83" s="116"/>
    </row>
    <row r="84" spans="1:19" ht="63.75" hidden="1" customHeight="1" thickBot="1" x14ac:dyDescent="0.3">
      <c r="A84" s="149">
        <v>16</v>
      </c>
      <c r="B84" s="150" t="s">
        <v>14</v>
      </c>
      <c r="C84" s="96">
        <v>1</v>
      </c>
      <c r="D84" s="97" t="s">
        <v>56</v>
      </c>
      <c r="E84" s="97" t="s">
        <v>62</v>
      </c>
      <c r="F84" s="97" t="s">
        <v>61</v>
      </c>
      <c r="G84" s="207"/>
      <c r="H84" s="137"/>
      <c r="I84" s="138" t="e">
        <f t="shared" si="31"/>
        <v>#DIV/0!</v>
      </c>
      <c r="J84" s="213"/>
      <c r="K84" s="137">
        <f t="shared" ref="K84" si="68">$K$1</f>
        <v>0</v>
      </c>
      <c r="L84" s="201" t="e">
        <f t="shared" ref="L84" si="69">J84/K84</f>
        <v>#DIV/0!</v>
      </c>
      <c r="M84" s="256" t="e">
        <f t="shared" si="61"/>
        <v>#DIV/0!</v>
      </c>
      <c r="N84" s="261"/>
      <c r="O84" s="104">
        <f t="shared" si="66"/>
        <v>193</v>
      </c>
      <c r="P84" s="227">
        <f t="shared" ref="P84" si="70">N84/O84</f>
        <v>0</v>
      </c>
      <c r="Q84" s="262"/>
      <c r="R84" s="105">
        <f>$R$1</f>
        <v>193</v>
      </c>
      <c r="S84" s="243">
        <f t="shared" si="35"/>
        <v>0</v>
      </c>
    </row>
    <row r="85" spans="1:19" s="88" customFormat="1" ht="15.75" hidden="1" thickBot="1" x14ac:dyDescent="0.3">
      <c r="C85" s="89"/>
      <c r="E85" s="90"/>
      <c r="F85" s="90"/>
      <c r="G85" s="208"/>
      <c r="H85" s="133"/>
      <c r="I85" s="134"/>
      <c r="J85" s="214"/>
      <c r="K85" s="134"/>
      <c r="L85" s="214"/>
      <c r="M85" s="134"/>
      <c r="N85" s="208"/>
      <c r="P85" s="116"/>
      <c r="Q85" s="208"/>
      <c r="S85" s="233"/>
    </row>
    <row r="86" spans="1:19" ht="30.75" hidden="1" thickBot="1" x14ac:dyDescent="0.3">
      <c r="A86" s="151">
        <v>19</v>
      </c>
      <c r="B86" s="148" t="s">
        <v>15</v>
      </c>
      <c r="C86" s="96">
        <v>1</v>
      </c>
      <c r="D86" s="97" t="s">
        <v>57</v>
      </c>
      <c r="E86" s="97" t="s">
        <v>62</v>
      </c>
      <c r="F86" s="97" t="s">
        <v>61</v>
      </c>
      <c r="G86" s="207"/>
      <c r="H86" s="137"/>
      <c r="I86" s="138" t="e">
        <f>G86/H86</f>
        <v>#DIV/0!</v>
      </c>
      <c r="J86" s="213"/>
      <c r="K86" s="137">
        <f t="shared" ref="K86" si="71">$K$1</f>
        <v>0</v>
      </c>
      <c r="L86" s="201" t="e">
        <f>J86/K86</f>
        <v>#DIV/0!</v>
      </c>
      <c r="M86" s="256" t="e">
        <f t="shared" si="61"/>
        <v>#DIV/0!</v>
      </c>
      <c r="N86" s="261"/>
      <c r="O86" s="104">
        <f t="shared" si="66"/>
        <v>193</v>
      </c>
      <c r="P86" s="227">
        <f>N86/O86</f>
        <v>0</v>
      </c>
      <c r="Q86" s="262"/>
      <c r="R86" s="105">
        <f>$R$1</f>
        <v>193</v>
      </c>
      <c r="S86" s="243">
        <f t="shared" si="35"/>
        <v>0</v>
      </c>
    </row>
    <row r="87" spans="1:19" ht="15.75" hidden="1" thickBot="1" x14ac:dyDescent="0.3">
      <c r="E87" s="2"/>
      <c r="F87" s="2"/>
      <c r="G87" s="209"/>
      <c r="H87" s="139"/>
      <c r="I87" s="220"/>
      <c r="J87" s="209"/>
      <c r="K87" s="220"/>
      <c r="L87" s="209"/>
      <c r="M87" s="139"/>
      <c r="N87" s="231"/>
      <c r="Q87" s="231"/>
    </row>
    <row r="88" spans="1:19" ht="41.25" customHeight="1" thickBot="1" x14ac:dyDescent="0.3">
      <c r="A88" s="149">
        <v>20</v>
      </c>
      <c r="B88" s="150" t="s">
        <v>336</v>
      </c>
      <c r="C88" s="96" t="s">
        <v>345</v>
      </c>
      <c r="D88" s="97" t="s">
        <v>346</v>
      </c>
      <c r="E88" s="97" t="s">
        <v>62</v>
      </c>
      <c r="F88" s="97" t="s">
        <v>61</v>
      </c>
      <c r="G88" s="210">
        <v>1007.49</v>
      </c>
      <c r="H88" s="137">
        <f>$H$1</f>
        <v>193</v>
      </c>
      <c r="I88" s="221">
        <f>G88/H88</f>
        <v>5.2201554404145076</v>
      </c>
      <c r="J88" s="215"/>
      <c r="K88" s="137">
        <f t="shared" ref="K88" si="72">$K$1</f>
        <v>0</v>
      </c>
      <c r="L88" s="218" t="e">
        <f>J88/K88</f>
        <v>#DIV/0!</v>
      </c>
      <c r="M88" s="256" t="e">
        <f t="shared" si="61"/>
        <v>#DIV/0!</v>
      </c>
      <c r="N88" s="257"/>
      <c r="O88" s="104">
        <f t="shared" si="66"/>
        <v>193</v>
      </c>
      <c r="P88" s="227">
        <f>N88/O88</f>
        <v>0</v>
      </c>
      <c r="Q88" s="258"/>
      <c r="R88" s="105">
        <f>$R$1</f>
        <v>193</v>
      </c>
      <c r="S88" s="243">
        <f>Q88/R88</f>
        <v>0</v>
      </c>
    </row>
    <row r="89" spans="1:19" ht="15.75" thickBot="1" x14ac:dyDescent="0.3">
      <c r="E89" s="2"/>
      <c r="F89" s="2"/>
      <c r="G89" s="209"/>
      <c r="H89" s="139"/>
      <c r="I89" s="220"/>
      <c r="J89" s="209"/>
      <c r="K89" s="220"/>
      <c r="L89" s="209"/>
      <c r="M89" s="139"/>
      <c r="N89" s="231"/>
      <c r="Q89" s="231"/>
    </row>
    <row r="90" spans="1:19" ht="45" x14ac:dyDescent="0.25">
      <c r="A90" s="636">
        <v>50</v>
      </c>
      <c r="B90" s="638" t="s">
        <v>337</v>
      </c>
      <c r="C90" s="92">
        <v>1</v>
      </c>
      <c r="D90" s="120" t="s">
        <v>338</v>
      </c>
      <c r="E90" s="120" t="s">
        <v>62</v>
      </c>
      <c r="F90" s="120" t="s">
        <v>61</v>
      </c>
      <c r="G90" s="211">
        <v>5577</v>
      </c>
      <c r="H90" s="126">
        <f>$H$1</f>
        <v>193</v>
      </c>
      <c r="I90" s="127">
        <f>G90/H90</f>
        <v>28.896373056994818</v>
      </c>
      <c r="J90" s="216"/>
      <c r="K90" s="126">
        <f t="shared" ref="K90:K91" si="73">$K$1</f>
        <v>0</v>
      </c>
      <c r="L90" s="186" t="e">
        <f>J90/K90</f>
        <v>#DIV/0!</v>
      </c>
      <c r="M90" s="193" t="e">
        <f t="shared" si="61"/>
        <v>#DIV/0!</v>
      </c>
      <c r="N90" s="238"/>
      <c r="O90" s="98">
        <f t="shared" si="66"/>
        <v>193</v>
      </c>
      <c r="P90" s="229">
        <f>N90/O90</f>
        <v>0</v>
      </c>
      <c r="Q90" s="241"/>
      <c r="R90" s="101">
        <f>$R$1</f>
        <v>193</v>
      </c>
      <c r="S90" s="245">
        <f>Q90/R90</f>
        <v>0</v>
      </c>
    </row>
    <row r="91" spans="1:19" ht="45.75" thickBot="1" x14ac:dyDescent="0.3">
      <c r="A91" s="637"/>
      <c r="B91" s="639"/>
      <c r="C91" s="178">
        <v>2</v>
      </c>
      <c r="D91" s="119" t="s">
        <v>339</v>
      </c>
      <c r="E91" s="119" t="s">
        <v>62</v>
      </c>
      <c r="F91" s="119" t="s">
        <v>61</v>
      </c>
      <c r="G91" s="212">
        <v>7416</v>
      </c>
      <c r="H91" s="140">
        <f>$H$1</f>
        <v>193</v>
      </c>
      <c r="I91" s="222">
        <f>G91/H91</f>
        <v>38.424870466321245</v>
      </c>
      <c r="J91" s="217"/>
      <c r="K91" s="131">
        <f t="shared" si="73"/>
        <v>0</v>
      </c>
      <c r="L91" s="219" t="e">
        <f>J91/K91</f>
        <v>#DIV/0!</v>
      </c>
      <c r="M91" s="252" t="e">
        <f t="shared" si="61"/>
        <v>#DIV/0!</v>
      </c>
      <c r="N91" s="237"/>
      <c r="O91" s="100">
        <f t="shared" si="66"/>
        <v>193</v>
      </c>
      <c r="P91" s="230">
        <f>N91/O91</f>
        <v>0</v>
      </c>
      <c r="Q91" s="242"/>
      <c r="R91" s="122">
        <f>$R$1</f>
        <v>193</v>
      </c>
      <c r="S91" s="251">
        <f>Q91/R91</f>
        <v>0</v>
      </c>
    </row>
    <row r="92" spans="1:19" x14ac:dyDescent="0.25">
      <c r="G92" s="139"/>
      <c r="H92" s="139"/>
      <c r="I92" s="139"/>
      <c r="J92" s="139"/>
      <c r="K92" s="139"/>
      <c r="L92" s="139"/>
      <c r="M92" s="139"/>
    </row>
    <row r="93" spans="1:19" x14ac:dyDescent="0.25">
      <c r="B93" t="s">
        <v>340</v>
      </c>
      <c r="G93" s="115"/>
      <c r="H93" s="139"/>
      <c r="I93" s="139"/>
      <c r="J93" s="139"/>
      <c r="K93" s="139"/>
      <c r="L93" s="139"/>
      <c r="M93" s="139"/>
      <c r="N93" s="115"/>
      <c r="Q93" s="115"/>
    </row>
    <row r="94" spans="1:19" x14ac:dyDescent="0.25">
      <c r="F94" t="s">
        <v>341</v>
      </c>
      <c r="G94" s="115"/>
      <c r="H94" s="115"/>
      <c r="I94" s="115"/>
      <c r="J94" s="115"/>
      <c r="K94" s="115"/>
      <c r="L94" s="115"/>
      <c r="M94" s="115"/>
      <c r="N94" s="115">
        <f>SUM(N3:N93)</f>
        <v>0</v>
      </c>
      <c r="O94" s="123"/>
      <c r="P94" s="123"/>
      <c r="Q94" s="115">
        <f>SUM(Q3:Q93)</f>
        <v>0</v>
      </c>
      <c r="R94" s="123"/>
      <c r="S94" s="123"/>
    </row>
    <row r="95" spans="1:19" x14ac:dyDescent="0.25">
      <c r="N95" s="125"/>
      <c r="O95" s="125"/>
      <c r="P95" s="125"/>
      <c r="Q95" s="125"/>
    </row>
    <row r="96" spans="1:19" x14ac:dyDescent="0.25">
      <c r="G96" s="124"/>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69">
    <mergeCell ref="D78:D79"/>
    <mergeCell ref="C66:C67"/>
    <mergeCell ref="D66:D67"/>
    <mergeCell ref="C68:C69"/>
    <mergeCell ref="D68:D69"/>
    <mergeCell ref="C72:C73"/>
    <mergeCell ref="D72:D73"/>
    <mergeCell ref="C78:C79"/>
    <mergeCell ref="D62:D63"/>
    <mergeCell ref="C64:C65"/>
    <mergeCell ref="D64:D65"/>
    <mergeCell ref="C46:C47"/>
    <mergeCell ref="D46:D47"/>
    <mergeCell ref="C59:C61"/>
    <mergeCell ref="D59:D61"/>
    <mergeCell ref="C48:C49"/>
    <mergeCell ref="D48:D49"/>
    <mergeCell ref="D55:D57"/>
    <mergeCell ref="C55:C57"/>
    <mergeCell ref="C62:C63"/>
    <mergeCell ref="C39:C41"/>
    <mergeCell ref="D39:D41"/>
    <mergeCell ref="C42:C43"/>
    <mergeCell ref="D42:D43"/>
    <mergeCell ref="D21:D22"/>
    <mergeCell ref="C29:C31"/>
    <mergeCell ref="D29:D31"/>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11:C12"/>
    <mergeCell ref="C13:C14"/>
    <mergeCell ref="C24:C25"/>
    <mergeCell ref="C26:C27"/>
    <mergeCell ref="C15:C16"/>
    <mergeCell ref="C18:C20"/>
    <mergeCell ref="C21:C22"/>
    <mergeCell ref="D11:D12"/>
    <mergeCell ref="D13:D14"/>
    <mergeCell ref="D24:D25"/>
    <mergeCell ref="D26:D27"/>
    <mergeCell ref="D15:D16"/>
    <mergeCell ref="D18:D20"/>
    <mergeCell ref="A45:A52"/>
    <mergeCell ref="B45:B52"/>
    <mergeCell ref="A54:A57"/>
    <mergeCell ref="B54:B57"/>
    <mergeCell ref="A24:A31"/>
    <mergeCell ref="B24:B31"/>
    <mergeCell ref="A33:A34"/>
    <mergeCell ref="B33:B34"/>
    <mergeCell ref="A2:B2"/>
    <mergeCell ref="B3:B16"/>
    <mergeCell ref="A3:A16"/>
    <mergeCell ref="A18:A22"/>
    <mergeCell ref="B18:B22"/>
  </mergeCells>
  <phoneticPr fontId="27" type="noConversion"/>
  <pageMargins left="0.7" right="0.7" top="0.75" bottom="0.32552083333333331" header="0.3" footer="0.3"/>
  <pageSetup paperSize="8" scale="64" fitToHeight="0" orientation="landscape" r:id="rId4"/>
  <rowBreaks count="4" manualBreakCount="4">
    <brk id="22" max="16383" man="1"/>
    <brk id="43" max="16383" man="1"/>
    <brk id="58" max="16383" man="1"/>
    <brk id="7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IU65408"/>
  <sheetViews>
    <sheetView topLeftCell="A23" zoomScaleNormal="100" workbookViewId="0">
      <selection activeCell="I31" sqref="I31:J31"/>
    </sheetView>
  </sheetViews>
  <sheetFormatPr defaultRowHeight="12.75" x14ac:dyDescent="0.25"/>
  <cols>
    <col min="1" max="1" width="8.5703125" style="62" customWidth="1"/>
    <col min="2" max="3" width="12.28515625" style="62" customWidth="1"/>
    <col min="4" max="4" width="6.42578125" style="62" customWidth="1"/>
    <col min="5" max="6" width="4.85546875" style="62" customWidth="1"/>
    <col min="7" max="7" width="6.5703125" style="62" customWidth="1"/>
    <col min="8" max="8" width="4.42578125" style="62" customWidth="1"/>
    <col min="9" max="9" width="6.5703125" style="62" customWidth="1"/>
    <col min="10" max="10" width="7.140625" style="62" customWidth="1"/>
    <col min="11" max="11" width="6.5703125" style="62" customWidth="1"/>
    <col min="12" max="12" width="6.85546875" style="62" customWidth="1"/>
    <col min="13" max="13" width="6.5703125" style="62" customWidth="1"/>
    <col min="14" max="14" width="6.7109375" style="62" customWidth="1"/>
    <col min="15" max="15" width="9.140625" style="62"/>
    <col min="16" max="16" width="2.85546875" style="62" customWidth="1"/>
    <col min="17" max="17" width="7.140625" style="62" customWidth="1"/>
    <col min="18" max="18" width="4.5703125" style="62" customWidth="1"/>
    <col min="19" max="244" width="9.140625" style="62"/>
    <col min="245" max="245" width="14.140625" style="62" bestFit="1" customWidth="1"/>
    <col min="246" max="16384" width="9.140625" style="62"/>
  </cols>
  <sheetData>
    <row r="1" spans="1:23" ht="18" customHeight="1" thickBot="1" x14ac:dyDescent="0.3">
      <c r="A1" s="683" t="s">
        <v>351</v>
      </c>
      <c r="B1" s="683"/>
      <c r="C1" s="683"/>
      <c r="D1" s="683"/>
      <c r="E1" s="683"/>
      <c r="F1" s="683"/>
      <c r="G1" s="683"/>
      <c r="H1" s="683"/>
      <c r="I1" s="683"/>
      <c r="J1" s="683"/>
      <c r="K1" s="683"/>
      <c r="L1" s="683"/>
      <c r="M1" s="683"/>
      <c r="N1" s="683"/>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51" customHeight="1" x14ac:dyDescent="0.25">
      <c r="A3" s="684" t="s">
        <v>283</v>
      </c>
      <c r="B3" s="685"/>
      <c r="C3" s="685"/>
      <c r="D3" s="686"/>
      <c r="E3" s="687"/>
      <c r="F3" s="688"/>
      <c r="G3" s="688"/>
      <c r="H3" s="689"/>
      <c r="I3" s="690" t="s">
        <v>355</v>
      </c>
      <c r="J3" s="691"/>
      <c r="K3" s="691"/>
      <c r="L3" s="691"/>
      <c r="M3" s="691"/>
      <c r="N3" s="692"/>
    </row>
    <row r="4" spans="1:23" s="64" customFormat="1" ht="12.75" customHeight="1" x14ac:dyDescent="0.25">
      <c r="A4" s="700" t="s">
        <v>284</v>
      </c>
      <c r="B4" s="701"/>
      <c r="C4" s="701"/>
      <c r="D4" s="702"/>
      <c r="E4" s="706"/>
      <c r="F4" s="707"/>
      <c r="G4" s="707"/>
      <c r="H4" s="707"/>
      <c r="I4" s="708" t="s">
        <v>356</v>
      </c>
      <c r="J4" s="709"/>
      <c r="K4" s="709"/>
      <c r="L4" s="709"/>
      <c r="M4" s="709"/>
      <c r="N4" s="710"/>
    </row>
    <row r="5" spans="1:23" s="64" customFormat="1" ht="21.75" customHeight="1" x14ac:dyDescent="0.25">
      <c r="A5" s="703"/>
      <c r="B5" s="704"/>
      <c r="C5" s="704"/>
      <c r="D5" s="705"/>
      <c r="E5" s="707"/>
      <c r="F5" s="707"/>
      <c r="G5" s="707"/>
      <c r="H5" s="707"/>
      <c r="I5" s="711"/>
      <c r="J5" s="712"/>
      <c r="K5" s="712"/>
      <c r="L5" s="712"/>
      <c r="M5" s="712"/>
      <c r="N5" s="713"/>
    </row>
    <row r="6" spans="1:23" s="64" customFormat="1" ht="21.75" customHeight="1" x14ac:dyDescent="0.25">
      <c r="A6" s="714" t="s">
        <v>285</v>
      </c>
      <c r="B6" s="715"/>
      <c r="C6" s="715"/>
      <c r="D6" s="716"/>
      <c r="E6" s="720"/>
      <c r="F6" s="720"/>
      <c r="G6" s="720"/>
      <c r="H6" s="721"/>
      <c r="I6" s="724" t="s">
        <v>286</v>
      </c>
      <c r="J6" s="725"/>
      <c r="K6" s="725"/>
      <c r="L6" s="725"/>
      <c r="M6" s="725"/>
      <c r="N6" s="726"/>
    </row>
    <row r="7" spans="1:23" s="64" customFormat="1" ht="27" customHeight="1" x14ac:dyDescent="0.25">
      <c r="A7" s="717"/>
      <c r="B7" s="718"/>
      <c r="C7" s="718"/>
      <c r="D7" s="719"/>
      <c r="E7" s="722"/>
      <c r="F7" s="722"/>
      <c r="G7" s="722"/>
      <c r="H7" s="723"/>
      <c r="I7" s="727">
        <v>2018</v>
      </c>
      <c r="J7" s="728"/>
      <c r="K7" s="727">
        <v>2019</v>
      </c>
      <c r="L7" s="728"/>
      <c r="M7" s="727">
        <v>2020</v>
      </c>
      <c r="N7" s="728"/>
    </row>
    <row r="8" spans="1:23" s="64" customFormat="1" ht="31.5" customHeight="1" x14ac:dyDescent="0.25">
      <c r="A8" s="693" t="s">
        <v>287</v>
      </c>
      <c r="B8" s="694"/>
      <c r="C8" s="694"/>
      <c r="D8" s="695"/>
      <c r="E8" s="696"/>
      <c r="F8" s="696"/>
      <c r="G8" s="696"/>
      <c r="H8" s="697"/>
      <c r="I8" s="698" t="s">
        <v>288</v>
      </c>
      <c r="J8" s="699"/>
      <c r="K8" s="698" t="s">
        <v>288</v>
      </c>
      <c r="L8" s="699"/>
      <c r="M8" s="698" t="s">
        <v>288</v>
      </c>
      <c r="N8" s="699"/>
    </row>
    <row r="9" spans="1:23" ht="38.25" customHeight="1" x14ac:dyDescent="0.25">
      <c r="A9" s="678" t="s">
        <v>289</v>
      </c>
      <c r="B9" s="679"/>
      <c r="C9" s="680" t="s">
        <v>383</v>
      </c>
      <c r="D9" s="681"/>
      <c r="E9" s="681"/>
      <c r="F9" s="681"/>
      <c r="G9" s="681"/>
      <c r="H9" s="681"/>
      <c r="I9" s="681"/>
      <c r="J9" s="681"/>
      <c r="K9" s="681"/>
      <c r="L9" s="681"/>
      <c r="M9" s="681"/>
      <c r="N9" s="682"/>
      <c r="R9" s="65"/>
    </row>
    <row r="10" spans="1:23" ht="19.5" customHeight="1" x14ac:dyDescent="0.25">
      <c r="A10" s="651" t="s">
        <v>290</v>
      </c>
      <c r="B10" s="652"/>
      <c r="C10" s="657" t="s">
        <v>389</v>
      </c>
      <c r="D10" s="658"/>
      <c r="E10" s="658"/>
      <c r="F10" s="658"/>
      <c r="G10" s="658"/>
      <c r="H10" s="658"/>
      <c r="I10" s="658"/>
      <c r="J10" s="658"/>
      <c r="K10" s="658"/>
      <c r="L10" s="658"/>
      <c r="M10" s="658"/>
      <c r="N10" s="659"/>
    </row>
    <row r="11" spans="1:23" ht="19.5" customHeight="1" x14ac:dyDescent="0.25">
      <c r="A11" s="653"/>
      <c r="B11" s="654"/>
      <c r="C11" s="660"/>
      <c r="D11" s="661"/>
      <c r="E11" s="661"/>
      <c r="F11" s="661"/>
      <c r="G11" s="661"/>
      <c r="H11" s="661"/>
      <c r="I11" s="661"/>
      <c r="J11" s="661"/>
      <c r="K11" s="661"/>
      <c r="L11" s="661"/>
      <c r="M11" s="661"/>
      <c r="N11" s="662"/>
    </row>
    <row r="12" spans="1:23" ht="22.5" customHeight="1" x14ac:dyDescent="0.25">
      <c r="A12" s="653"/>
      <c r="B12" s="654"/>
      <c r="C12" s="660"/>
      <c r="D12" s="661"/>
      <c r="E12" s="661"/>
      <c r="F12" s="661"/>
      <c r="G12" s="661"/>
      <c r="H12" s="661"/>
      <c r="I12" s="661"/>
      <c r="J12" s="661"/>
      <c r="K12" s="661"/>
      <c r="L12" s="661"/>
      <c r="M12" s="661"/>
      <c r="N12" s="662"/>
    </row>
    <row r="13" spans="1:23" ht="31.5" customHeight="1" x14ac:dyDescent="0.25">
      <c r="A13" s="653"/>
      <c r="B13" s="654"/>
      <c r="C13" s="660"/>
      <c r="D13" s="661"/>
      <c r="E13" s="661"/>
      <c r="F13" s="661"/>
      <c r="G13" s="661"/>
      <c r="H13" s="661"/>
      <c r="I13" s="661"/>
      <c r="J13" s="661"/>
      <c r="K13" s="661"/>
      <c r="L13" s="661"/>
      <c r="M13" s="661"/>
      <c r="N13" s="662"/>
    </row>
    <row r="14" spans="1:23" ht="18.75" hidden="1" customHeight="1" x14ac:dyDescent="0.25">
      <c r="A14" s="653"/>
      <c r="B14" s="654"/>
      <c r="C14" s="660"/>
      <c r="D14" s="661"/>
      <c r="E14" s="661"/>
      <c r="F14" s="661"/>
      <c r="G14" s="661"/>
      <c r="H14" s="661"/>
      <c r="I14" s="661"/>
      <c r="J14" s="661"/>
      <c r="K14" s="661"/>
      <c r="L14" s="661"/>
      <c r="M14" s="661"/>
      <c r="N14" s="662"/>
    </row>
    <row r="15" spans="1:23" ht="16.5" hidden="1" customHeight="1" x14ac:dyDescent="0.25">
      <c r="A15" s="653"/>
      <c r="B15" s="654"/>
      <c r="C15" s="660"/>
      <c r="D15" s="661"/>
      <c r="E15" s="661"/>
      <c r="F15" s="661"/>
      <c r="G15" s="661"/>
      <c r="H15" s="661"/>
      <c r="I15" s="661"/>
      <c r="J15" s="661"/>
      <c r="K15" s="661"/>
      <c r="L15" s="661"/>
      <c r="M15" s="661"/>
      <c r="N15" s="662"/>
    </row>
    <row r="16" spans="1:23" ht="23.25" hidden="1" customHeight="1" x14ac:dyDescent="0.25">
      <c r="A16" s="653"/>
      <c r="B16" s="654"/>
      <c r="C16" s="660"/>
      <c r="D16" s="661"/>
      <c r="E16" s="661"/>
      <c r="F16" s="661"/>
      <c r="G16" s="661"/>
      <c r="H16" s="661"/>
      <c r="I16" s="661"/>
      <c r="J16" s="661"/>
      <c r="K16" s="661"/>
      <c r="L16" s="661"/>
      <c r="M16" s="661"/>
      <c r="N16" s="662"/>
    </row>
    <row r="17" spans="1:166" ht="20.25" hidden="1" customHeight="1" x14ac:dyDescent="0.25">
      <c r="A17" s="653"/>
      <c r="B17" s="654"/>
      <c r="C17" s="660"/>
      <c r="D17" s="661"/>
      <c r="E17" s="661"/>
      <c r="F17" s="661"/>
      <c r="G17" s="661"/>
      <c r="H17" s="661"/>
      <c r="I17" s="661"/>
      <c r="J17" s="661"/>
      <c r="K17" s="661"/>
      <c r="L17" s="661"/>
      <c r="M17" s="661"/>
      <c r="N17" s="662"/>
    </row>
    <row r="18" spans="1:166" ht="13.5" hidden="1" customHeight="1" x14ac:dyDescent="0.25">
      <c r="A18" s="653"/>
      <c r="B18" s="654"/>
      <c r="C18" s="660"/>
      <c r="D18" s="661"/>
      <c r="E18" s="661"/>
      <c r="F18" s="661"/>
      <c r="G18" s="661"/>
      <c r="H18" s="661"/>
      <c r="I18" s="661"/>
      <c r="J18" s="661"/>
      <c r="K18" s="661"/>
      <c r="L18" s="661"/>
      <c r="M18" s="661"/>
      <c r="N18" s="662"/>
    </row>
    <row r="19" spans="1:166" ht="13.5" hidden="1" customHeight="1" x14ac:dyDescent="0.25">
      <c r="A19" s="653"/>
      <c r="B19" s="654"/>
      <c r="C19" s="660"/>
      <c r="D19" s="661"/>
      <c r="E19" s="661"/>
      <c r="F19" s="661"/>
      <c r="G19" s="661"/>
      <c r="H19" s="661"/>
      <c r="I19" s="661"/>
      <c r="J19" s="661"/>
      <c r="K19" s="661"/>
      <c r="L19" s="661"/>
      <c r="M19" s="661"/>
      <c r="N19" s="662"/>
    </row>
    <row r="20" spans="1:166" ht="13.5" customHeight="1" x14ac:dyDescent="0.25">
      <c r="A20" s="653"/>
      <c r="B20" s="654"/>
      <c r="C20" s="660"/>
      <c r="D20" s="661"/>
      <c r="E20" s="661"/>
      <c r="F20" s="661"/>
      <c r="G20" s="661"/>
      <c r="H20" s="661"/>
      <c r="I20" s="661"/>
      <c r="J20" s="661"/>
      <c r="K20" s="661"/>
      <c r="L20" s="661"/>
      <c r="M20" s="661"/>
      <c r="N20" s="662"/>
    </row>
    <row r="21" spans="1:166" ht="13.5" customHeight="1" x14ac:dyDescent="0.25">
      <c r="A21" s="653"/>
      <c r="B21" s="654"/>
      <c r="C21" s="660"/>
      <c r="D21" s="661"/>
      <c r="E21" s="661"/>
      <c r="F21" s="661"/>
      <c r="G21" s="661"/>
      <c r="H21" s="661"/>
      <c r="I21" s="661"/>
      <c r="J21" s="661"/>
      <c r="K21" s="661"/>
      <c r="L21" s="661"/>
      <c r="M21" s="661"/>
      <c r="N21" s="662"/>
    </row>
    <row r="22" spans="1:166" ht="54.75" customHeight="1" x14ac:dyDescent="0.25">
      <c r="A22" s="655"/>
      <c r="B22" s="656"/>
      <c r="C22" s="663"/>
      <c r="D22" s="664"/>
      <c r="E22" s="664"/>
      <c r="F22" s="664"/>
      <c r="G22" s="664"/>
      <c r="H22" s="664"/>
      <c r="I22" s="664"/>
      <c r="J22" s="664"/>
      <c r="K22" s="664"/>
      <c r="L22" s="664"/>
      <c r="M22" s="664"/>
      <c r="N22" s="665"/>
    </row>
    <row r="23" spans="1:166" ht="18.75" customHeight="1" x14ac:dyDescent="0.25">
      <c r="A23" s="666" t="s">
        <v>291</v>
      </c>
      <c r="B23" s="667"/>
      <c r="C23" s="667"/>
      <c r="D23" s="667"/>
      <c r="E23" s="667"/>
      <c r="F23" s="667"/>
      <c r="G23" s="667"/>
      <c r="H23" s="667"/>
      <c r="I23" s="667"/>
      <c r="J23" s="667"/>
      <c r="K23" s="667"/>
      <c r="L23" s="667"/>
      <c r="M23" s="667"/>
      <c r="N23" s="668"/>
      <c r="R23" s="66"/>
      <c r="S23" s="66"/>
      <c r="T23" s="66"/>
      <c r="U23" s="66"/>
      <c r="V23" s="66"/>
      <c r="W23" s="66"/>
      <c r="X23" s="66"/>
      <c r="Y23" s="66"/>
      <c r="Z23" s="66"/>
      <c r="AA23" s="66"/>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row>
    <row r="24" spans="1:166" ht="42" customHeight="1" x14ac:dyDescent="0.25">
      <c r="A24" s="68">
        <v>1</v>
      </c>
      <c r="B24" s="672" t="s">
        <v>390</v>
      </c>
      <c r="C24" s="673"/>
      <c r="D24" s="673"/>
      <c r="E24" s="673"/>
      <c r="F24" s="673"/>
      <c r="G24" s="674"/>
      <c r="H24" s="68">
        <v>6</v>
      </c>
      <c r="I24" s="675" t="s">
        <v>376</v>
      </c>
      <c r="J24" s="676"/>
      <c r="K24" s="676"/>
      <c r="L24" s="676"/>
      <c r="M24" s="676"/>
      <c r="N24" s="677"/>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51.75" customHeight="1" x14ac:dyDescent="0.25">
      <c r="A25" s="68">
        <v>2</v>
      </c>
      <c r="B25" s="672" t="s">
        <v>373</v>
      </c>
      <c r="C25" s="673"/>
      <c r="D25" s="673"/>
      <c r="E25" s="673"/>
      <c r="F25" s="673"/>
      <c r="G25" s="674"/>
      <c r="H25" s="68">
        <v>7</v>
      </c>
      <c r="I25" s="672" t="s">
        <v>377</v>
      </c>
      <c r="J25" s="673"/>
      <c r="K25" s="673"/>
      <c r="L25" s="673"/>
      <c r="M25" s="673"/>
      <c r="N25" s="674"/>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38.25" customHeight="1" x14ac:dyDescent="0.25">
      <c r="A26" s="68">
        <v>3</v>
      </c>
      <c r="B26" s="672" t="s">
        <v>374</v>
      </c>
      <c r="C26" s="673"/>
      <c r="D26" s="673"/>
      <c r="E26" s="673"/>
      <c r="F26" s="673"/>
      <c r="G26" s="674"/>
      <c r="H26" s="68">
        <v>8</v>
      </c>
      <c r="I26" s="672" t="s">
        <v>378</v>
      </c>
      <c r="J26" s="673"/>
      <c r="K26" s="673"/>
      <c r="L26" s="673"/>
      <c r="M26" s="673"/>
      <c r="N26" s="674"/>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33.75" customHeight="1" x14ac:dyDescent="0.25">
      <c r="A27" s="68">
        <v>4</v>
      </c>
      <c r="B27" s="672" t="s">
        <v>391</v>
      </c>
      <c r="C27" s="673"/>
      <c r="D27" s="673"/>
      <c r="E27" s="673"/>
      <c r="F27" s="673"/>
      <c r="G27" s="674"/>
      <c r="H27" s="68">
        <v>9</v>
      </c>
      <c r="I27" s="672" t="s">
        <v>379</v>
      </c>
      <c r="J27" s="673"/>
      <c r="K27" s="673"/>
      <c r="L27" s="673"/>
      <c r="M27" s="673"/>
      <c r="N27" s="674"/>
    </row>
    <row r="28" spans="1:166" ht="43.5" customHeight="1" x14ac:dyDescent="0.25">
      <c r="A28" s="68">
        <v>5</v>
      </c>
      <c r="B28" s="672" t="s">
        <v>375</v>
      </c>
      <c r="C28" s="673"/>
      <c r="D28" s="673"/>
      <c r="E28" s="673"/>
      <c r="F28" s="673"/>
      <c r="G28" s="674"/>
      <c r="H28" s="68">
        <v>10</v>
      </c>
      <c r="I28" s="672"/>
      <c r="J28" s="673"/>
      <c r="K28" s="673"/>
      <c r="L28" s="673"/>
      <c r="M28" s="673"/>
      <c r="N28" s="674"/>
    </row>
    <row r="29" spans="1:166" x14ac:dyDescent="0.2">
      <c r="A29" s="669" t="s">
        <v>292</v>
      </c>
      <c r="B29" s="670"/>
      <c r="C29" s="670"/>
      <c r="D29" s="670"/>
      <c r="E29" s="670"/>
      <c r="F29" s="670"/>
      <c r="G29" s="670"/>
      <c r="H29" s="670"/>
      <c r="I29" s="670"/>
      <c r="J29" s="670"/>
      <c r="K29" s="670"/>
      <c r="L29" s="670"/>
      <c r="M29" s="670"/>
      <c r="N29" s="670"/>
      <c r="O29" s="670"/>
      <c r="P29" s="670"/>
      <c r="Q29" s="670"/>
      <c r="R29" s="671"/>
    </row>
    <row r="30" spans="1:166" ht="27.75" customHeight="1" x14ac:dyDescent="0.25">
      <c r="A30" s="732" t="s">
        <v>293</v>
      </c>
      <c r="B30" s="733"/>
      <c r="C30" s="733"/>
      <c r="D30" s="733"/>
      <c r="E30" s="733"/>
      <c r="F30" s="733"/>
      <c r="G30" s="733"/>
      <c r="H30" s="734"/>
      <c r="I30" s="666" t="s">
        <v>364</v>
      </c>
      <c r="J30" s="668"/>
      <c r="K30" s="735" t="s">
        <v>365</v>
      </c>
      <c r="L30" s="736"/>
      <c r="M30" s="666" t="s">
        <v>294</v>
      </c>
      <c r="N30" s="668"/>
      <c r="O30" s="746">
        <v>2019</v>
      </c>
      <c r="P30" s="746"/>
      <c r="Q30" s="746">
        <v>2020</v>
      </c>
      <c r="R30" s="746"/>
    </row>
    <row r="31" spans="1:166" x14ac:dyDescent="0.25">
      <c r="A31" s="737" t="s">
        <v>396</v>
      </c>
      <c r="B31" s="738"/>
      <c r="C31" s="738"/>
      <c r="D31" s="738"/>
      <c r="E31" s="738"/>
      <c r="F31" s="738"/>
      <c r="G31" s="738"/>
      <c r="H31" s="739"/>
      <c r="I31" s="747">
        <v>1</v>
      </c>
      <c r="J31" s="748"/>
      <c r="K31" s="742"/>
      <c r="L31" s="743"/>
      <c r="M31" s="744"/>
      <c r="N31" s="745"/>
      <c r="O31" s="730"/>
      <c r="P31" s="730"/>
      <c r="Q31" s="731"/>
      <c r="R31" s="731"/>
    </row>
    <row r="32" spans="1:166" x14ac:dyDescent="0.25">
      <c r="A32" s="737"/>
      <c r="B32" s="738"/>
      <c r="C32" s="738"/>
      <c r="D32" s="738"/>
      <c r="E32" s="738"/>
      <c r="F32" s="738"/>
      <c r="G32" s="738"/>
      <c r="H32" s="739"/>
      <c r="I32" s="740"/>
      <c r="J32" s="741"/>
      <c r="K32" s="742"/>
      <c r="L32" s="743"/>
      <c r="M32" s="744"/>
      <c r="N32" s="745"/>
      <c r="O32" s="730"/>
      <c r="P32" s="730"/>
      <c r="Q32" s="730"/>
      <c r="R32" s="730"/>
    </row>
    <row r="33" spans="1:18" x14ac:dyDescent="0.25">
      <c r="A33" s="737"/>
      <c r="B33" s="738"/>
      <c r="C33" s="738"/>
      <c r="D33" s="738"/>
      <c r="E33" s="738"/>
      <c r="F33" s="738"/>
      <c r="G33" s="738"/>
      <c r="H33" s="739"/>
      <c r="I33" s="749"/>
      <c r="J33" s="750"/>
      <c r="K33" s="742"/>
      <c r="L33" s="743"/>
      <c r="M33" s="744"/>
      <c r="N33" s="745"/>
      <c r="O33" s="729"/>
      <c r="P33" s="730"/>
      <c r="Q33" s="729"/>
      <c r="R33" s="730"/>
    </row>
    <row r="34" spans="1:18" x14ac:dyDescent="0.25">
      <c r="A34" s="751"/>
      <c r="B34" s="752"/>
      <c r="C34" s="752"/>
      <c r="D34" s="752"/>
      <c r="E34" s="752"/>
      <c r="F34" s="752"/>
      <c r="G34" s="752"/>
      <c r="H34" s="753"/>
      <c r="I34" s="742"/>
      <c r="J34" s="743"/>
      <c r="K34" s="742"/>
      <c r="L34" s="743"/>
      <c r="M34" s="744"/>
      <c r="N34" s="745"/>
      <c r="O34" s="740"/>
      <c r="P34" s="741"/>
      <c r="Q34" s="744"/>
      <c r="R34" s="745"/>
    </row>
    <row r="35" spans="1:18" x14ac:dyDescent="0.25">
      <c r="A35" s="737"/>
      <c r="B35" s="738"/>
      <c r="C35" s="738"/>
      <c r="D35" s="738"/>
      <c r="E35" s="738"/>
      <c r="F35" s="738"/>
      <c r="G35" s="738"/>
      <c r="H35" s="739"/>
      <c r="I35" s="740"/>
      <c r="J35" s="741"/>
      <c r="K35" s="742"/>
      <c r="L35" s="743"/>
      <c r="M35" s="744"/>
      <c r="N35" s="745"/>
      <c r="O35" s="730"/>
      <c r="P35" s="730"/>
      <c r="Q35" s="730"/>
      <c r="R35" s="730"/>
    </row>
    <row r="36" spans="1:18" ht="24.75" customHeight="1" x14ac:dyDescent="0.25">
      <c r="A36" s="732" t="s">
        <v>295</v>
      </c>
      <c r="B36" s="733"/>
      <c r="C36" s="733"/>
      <c r="D36" s="733"/>
      <c r="E36" s="733"/>
      <c r="F36" s="733"/>
      <c r="G36" s="733"/>
      <c r="H36" s="734"/>
      <c r="I36" s="666" t="s">
        <v>364</v>
      </c>
      <c r="J36" s="668"/>
      <c r="K36" s="735" t="s">
        <v>365</v>
      </c>
      <c r="L36" s="736"/>
      <c r="M36" s="666" t="s">
        <v>294</v>
      </c>
      <c r="N36" s="668"/>
      <c r="O36" s="746">
        <v>2019</v>
      </c>
      <c r="P36" s="746"/>
      <c r="Q36" s="746">
        <v>2020</v>
      </c>
      <c r="R36" s="746"/>
    </row>
    <row r="37" spans="1:18" ht="25.5" customHeight="1" x14ac:dyDescent="0.25">
      <c r="A37" s="737" t="s">
        <v>392</v>
      </c>
      <c r="B37" s="738"/>
      <c r="C37" s="738"/>
      <c r="D37" s="738"/>
      <c r="E37" s="738"/>
      <c r="F37" s="738"/>
      <c r="G37" s="738"/>
      <c r="H37" s="739"/>
      <c r="I37" s="754" t="s">
        <v>393</v>
      </c>
      <c r="J37" s="755"/>
      <c r="K37" s="756"/>
      <c r="L37" s="757"/>
      <c r="M37" s="744"/>
      <c r="N37" s="745"/>
      <c r="O37" s="758"/>
      <c r="P37" s="730"/>
      <c r="Q37" s="758"/>
      <c r="R37" s="730"/>
    </row>
    <row r="38" spans="1:18" x14ac:dyDescent="0.25">
      <c r="A38" s="737"/>
      <c r="B38" s="738"/>
      <c r="C38" s="738"/>
      <c r="D38" s="738"/>
      <c r="E38" s="738"/>
      <c r="F38" s="738"/>
      <c r="G38" s="738"/>
      <c r="H38" s="739"/>
      <c r="I38" s="756"/>
      <c r="J38" s="757"/>
      <c r="K38" s="756"/>
      <c r="L38" s="757"/>
      <c r="M38" s="744"/>
      <c r="N38" s="745"/>
      <c r="O38" s="758"/>
      <c r="P38" s="730"/>
      <c r="Q38" s="758"/>
      <c r="R38" s="730"/>
    </row>
    <row r="39" spans="1:18" x14ac:dyDescent="0.25">
      <c r="A39" s="737"/>
      <c r="B39" s="738"/>
      <c r="C39" s="738"/>
      <c r="D39" s="738"/>
      <c r="E39" s="738"/>
      <c r="F39" s="738"/>
      <c r="G39" s="738"/>
      <c r="H39" s="739"/>
      <c r="I39" s="756"/>
      <c r="J39" s="757"/>
      <c r="K39" s="756"/>
      <c r="L39" s="757"/>
      <c r="M39" s="744"/>
      <c r="N39" s="745"/>
      <c r="O39" s="758"/>
      <c r="P39" s="730"/>
      <c r="Q39" s="758"/>
      <c r="R39" s="730"/>
    </row>
    <row r="40" spans="1:18" x14ac:dyDescent="0.25">
      <c r="A40" s="737"/>
      <c r="B40" s="738"/>
      <c r="C40" s="738"/>
      <c r="D40" s="738"/>
      <c r="E40" s="738"/>
      <c r="F40" s="738"/>
      <c r="G40" s="738"/>
      <c r="H40" s="739"/>
      <c r="I40" s="756"/>
      <c r="J40" s="757"/>
      <c r="K40" s="756"/>
      <c r="L40" s="757"/>
      <c r="M40" s="744"/>
      <c r="N40" s="745"/>
      <c r="O40" s="758"/>
      <c r="P40" s="730"/>
      <c r="Q40" s="758"/>
      <c r="R40" s="730"/>
    </row>
    <row r="41" spans="1:18" x14ac:dyDescent="0.25">
      <c r="A41" s="737"/>
      <c r="B41" s="738"/>
      <c r="C41" s="738"/>
      <c r="D41" s="738"/>
      <c r="E41" s="738"/>
      <c r="F41" s="738"/>
      <c r="G41" s="738"/>
      <c r="H41" s="739"/>
      <c r="I41" s="756"/>
      <c r="J41" s="757"/>
      <c r="K41" s="756"/>
      <c r="L41" s="757"/>
      <c r="M41" s="744"/>
      <c r="N41" s="745"/>
      <c r="O41" s="758"/>
      <c r="P41" s="730"/>
      <c r="Q41" s="758"/>
      <c r="R41" s="730"/>
    </row>
    <row r="42" spans="1:18" ht="24.75" customHeight="1" x14ac:dyDescent="0.25">
      <c r="A42" s="732" t="s">
        <v>296</v>
      </c>
      <c r="B42" s="733"/>
      <c r="C42" s="733"/>
      <c r="D42" s="733"/>
      <c r="E42" s="733"/>
      <c r="F42" s="733"/>
      <c r="G42" s="733"/>
      <c r="H42" s="734"/>
      <c r="I42" s="666" t="s">
        <v>364</v>
      </c>
      <c r="J42" s="668"/>
      <c r="K42" s="735" t="s">
        <v>365</v>
      </c>
      <c r="L42" s="736"/>
      <c r="M42" s="666" t="s">
        <v>294</v>
      </c>
      <c r="N42" s="668"/>
      <c r="O42" s="746">
        <v>2019</v>
      </c>
      <c r="P42" s="746"/>
      <c r="Q42" s="746">
        <v>2020</v>
      </c>
      <c r="R42" s="746"/>
    </row>
    <row r="43" spans="1:18" ht="29.25" customHeight="1" x14ac:dyDescent="0.25">
      <c r="A43" s="737" t="s">
        <v>329</v>
      </c>
      <c r="B43" s="738"/>
      <c r="C43" s="738"/>
      <c r="D43" s="738"/>
      <c r="E43" s="738"/>
      <c r="F43" s="738"/>
      <c r="G43" s="738"/>
      <c r="H43" s="739"/>
      <c r="I43" s="759" t="s">
        <v>330</v>
      </c>
      <c r="J43" s="760"/>
      <c r="K43" s="742"/>
      <c r="L43" s="743"/>
      <c r="M43" s="744"/>
      <c r="N43" s="745"/>
      <c r="O43" s="759"/>
      <c r="P43" s="760"/>
      <c r="Q43" s="759"/>
      <c r="R43" s="760"/>
    </row>
    <row r="44" spans="1:18" ht="0.75" customHeight="1" x14ac:dyDescent="0.25">
      <c r="A44" s="737"/>
      <c r="B44" s="738"/>
      <c r="C44" s="738"/>
      <c r="D44" s="738"/>
      <c r="E44" s="738"/>
      <c r="F44" s="738"/>
      <c r="G44" s="738"/>
      <c r="H44" s="739"/>
      <c r="I44" s="759"/>
      <c r="J44" s="760"/>
      <c r="K44" s="742"/>
      <c r="L44" s="743"/>
      <c r="M44" s="744"/>
      <c r="N44" s="745"/>
      <c r="O44" s="730"/>
      <c r="P44" s="730"/>
      <c r="Q44" s="731"/>
      <c r="R44" s="731"/>
    </row>
    <row r="45" spans="1:18" ht="12.75" hidden="1" customHeight="1" x14ac:dyDescent="0.25">
      <c r="A45" s="737"/>
      <c r="B45" s="738"/>
      <c r="C45" s="738"/>
      <c r="D45" s="738"/>
      <c r="E45" s="738"/>
      <c r="F45" s="738"/>
      <c r="G45" s="738"/>
      <c r="H45" s="739"/>
      <c r="I45" s="740"/>
      <c r="J45" s="741"/>
      <c r="K45" s="742"/>
      <c r="L45" s="743"/>
      <c r="M45" s="744"/>
      <c r="N45" s="745"/>
      <c r="O45" s="730"/>
      <c r="P45" s="730"/>
      <c r="Q45" s="731"/>
      <c r="R45" s="731"/>
    </row>
    <row r="46" spans="1:18" ht="12.75" hidden="1" customHeight="1" x14ac:dyDescent="0.25">
      <c r="A46" s="737"/>
      <c r="B46" s="738"/>
      <c r="C46" s="738"/>
      <c r="D46" s="738"/>
      <c r="E46" s="738"/>
      <c r="F46" s="738"/>
      <c r="G46" s="738"/>
      <c r="H46" s="739"/>
      <c r="I46" s="740"/>
      <c r="J46" s="741"/>
      <c r="K46" s="742"/>
      <c r="L46" s="743"/>
      <c r="M46" s="744"/>
      <c r="N46" s="745"/>
      <c r="O46" s="730"/>
      <c r="P46" s="730"/>
      <c r="Q46" s="731"/>
      <c r="R46" s="731"/>
    </row>
    <row r="47" spans="1:18" ht="39" customHeight="1" x14ac:dyDescent="0.25">
      <c r="A47" s="732" t="s">
        <v>297</v>
      </c>
      <c r="B47" s="733"/>
      <c r="C47" s="733"/>
      <c r="D47" s="733"/>
      <c r="E47" s="733"/>
      <c r="F47" s="733"/>
      <c r="G47" s="733"/>
      <c r="H47" s="734"/>
      <c r="I47" s="666" t="s">
        <v>364</v>
      </c>
      <c r="J47" s="668"/>
      <c r="K47" s="735" t="s">
        <v>365</v>
      </c>
      <c r="L47" s="736"/>
      <c r="M47" s="666" t="s">
        <v>294</v>
      </c>
      <c r="N47" s="668"/>
      <c r="O47" s="746">
        <v>2019</v>
      </c>
      <c r="P47" s="746"/>
      <c r="Q47" s="746">
        <v>2020</v>
      </c>
      <c r="R47" s="746"/>
    </row>
    <row r="48" spans="1:18" x14ac:dyDescent="0.25">
      <c r="A48" s="761"/>
      <c r="B48" s="762"/>
      <c r="C48" s="762"/>
      <c r="D48" s="762"/>
      <c r="E48" s="762"/>
      <c r="F48" s="762"/>
      <c r="G48" s="762"/>
      <c r="H48" s="763"/>
      <c r="I48" s="740"/>
      <c r="J48" s="741"/>
      <c r="K48" s="740"/>
      <c r="L48" s="741"/>
      <c r="M48" s="744"/>
      <c r="N48" s="745"/>
      <c r="O48" s="730"/>
      <c r="P48" s="730"/>
      <c r="Q48" s="731"/>
      <c r="R48" s="731"/>
    </row>
    <row r="49" spans="1:18" x14ac:dyDescent="0.25">
      <c r="A49" s="761"/>
      <c r="B49" s="762"/>
      <c r="C49" s="762"/>
      <c r="D49" s="762"/>
      <c r="E49" s="762"/>
      <c r="F49" s="762"/>
      <c r="G49" s="762"/>
      <c r="H49" s="763"/>
      <c r="I49" s="740"/>
      <c r="J49" s="741"/>
      <c r="K49" s="740"/>
      <c r="L49" s="741"/>
      <c r="M49" s="744"/>
      <c r="N49" s="745"/>
      <c r="O49" s="730"/>
      <c r="P49" s="730"/>
      <c r="Q49" s="731"/>
      <c r="R49" s="731"/>
    </row>
    <row r="50" spans="1:18" x14ac:dyDescent="0.25">
      <c r="A50" s="761"/>
      <c r="B50" s="762"/>
      <c r="C50" s="762"/>
      <c r="D50" s="762"/>
      <c r="E50" s="762"/>
      <c r="F50" s="762"/>
      <c r="G50" s="762"/>
      <c r="H50" s="763"/>
      <c r="I50" s="749"/>
      <c r="J50" s="750"/>
      <c r="K50" s="740"/>
      <c r="L50" s="741"/>
      <c r="M50" s="744"/>
      <c r="N50" s="745"/>
      <c r="O50" s="729"/>
      <c r="P50" s="730"/>
      <c r="Q50" s="764"/>
      <c r="R50" s="731"/>
    </row>
    <row r="51" spans="1:18" ht="12.75" hidden="1" customHeight="1" x14ac:dyDescent="0.25">
      <c r="A51" s="761"/>
      <c r="B51" s="762"/>
      <c r="C51" s="762"/>
      <c r="D51" s="762"/>
      <c r="E51" s="762"/>
      <c r="F51" s="762"/>
      <c r="G51" s="762"/>
      <c r="H51" s="763"/>
      <c r="I51" s="740"/>
      <c r="J51" s="741"/>
      <c r="K51" s="740"/>
      <c r="L51" s="741"/>
      <c r="M51" s="744"/>
      <c r="N51" s="745"/>
      <c r="O51" s="730"/>
      <c r="P51" s="730"/>
      <c r="Q51" s="731"/>
      <c r="R51" s="731"/>
    </row>
    <row r="52" spans="1:18" ht="12.75" hidden="1" customHeight="1" x14ac:dyDescent="0.25">
      <c r="A52" s="761"/>
      <c r="B52" s="762"/>
      <c r="C52" s="762"/>
      <c r="D52" s="762"/>
      <c r="E52" s="762"/>
      <c r="F52" s="762"/>
      <c r="G52" s="762"/>
      <c r="H52" s="763"/>
      <c r="I52" s="740"/>
      <c r="J52" s="741"/>
      <c r="K52" s="740"/>
      <c r="L52" s="741"/>
      <c r="M52" s="744"/>
      <c r="N52" s="745"/>
      <c r="O52" s="730"/>
      <c r="P52" s="730"/>
      <c r="Q52" s="731"/>
      <c r="R52" s="731"/>
    </row>
    <row r="54" spans="1:18" x14ac:dyDescent="0.25">
      <c r="A54" s="769" t="s">
        <v>298</v>
      </c>
      <c r="B54" s="770"/>
      <c r="C54" s="770"/>
      <c r="D54" s="770"/>
      <c r="E54" s="770"/>
      <c r="F54" s="770"/>
      <c r="G54" s="770"/>
      <c r="H54" s="770"/>
      <c r="I54" s="770"/>
      <c r="J54" s="770"/>
      <c r="K54" s="770"/>
      <c r="L54" s="770"/>
      <c r="M54" s="770"/>
      <c r="N54" s="771"/>
    </row>
    <row r="55" spans="1:18" ht="44.25" customHeight="1" x14ac:dyDescent="0.25">
      <c r="A55" s="772" t="s">
        <v>299</v>
      </c>
      <c r="B55" s="772"/>
      <c r="C55" s="71" t="s">
        <v>300</v>
      </c>
      <c r="D55" s="71" t="s">
        <v>301</v>
      </c>
      <c r="E55" s="71" t="s">
        <v>302</v>
      </c>
      <c r="F55" s="71" t="s">
        <v>303</v>
      </c>
      <c r="G55" s="71" t="s">
        <v>304</v>
      </c>
      <c r="H55" s="71" t="s">
        <v>305</v>
      </c>
      <c r="I55" s="71" t="s">
        <v>306</v>
      </c>
      <c r="J55" s="71" t="s">
        <v>307</v>
      </c>
      <c r="K55" s="71" t="s">
        <v>308</v>
      </c>
      <c r="L55" s="71" t="s">
        <v>309</v>
      </c>
      <c r="M55" s="71" t="s">
        <v>310</v>
      </c>
      <c r="N55" s="71" t="s">
        <v>311</v>
      </c>
    </row>
    <row r="56" spans="1:18" ht="12" customHeight="1" x14ac:dyDescent="0.25">
      <c r="A56" s="765">
        <v>1</v>
      </c>
      <c r="B56" s="766"/>
      <c r="C56" s="313"/>
      <c r="D56" s="313"/>
      <c r="E56" s="313"/>
      <c r="F56" s="313"/>
      <c r="G56" s="313"/>
      <c r="H56" s="313"/>
      <c r="I56" s="313"/>
      <c r="J56" s="313"/>
      <c r="K56" s="313"/>
      <c r="L56" s="313"/>
      <c r="M56" s="313"/>
      <c r="N56" s="313"/>
    </row>
    <row r="57" spans="1:18" ht="12" customHeight="1" thickBot="1" x14ac:dyDescent="0.3">
      <c r="A57" s="767"/>
      <c r="B57" s="768"/>
      <c r="C57" s="315"/>
      <c r="D57" s="315"/>
      <c r="E57" s="315"/>
      <c r="F57" s="315"/>
      <c r="G57" s="315"/>
      <c r="H57" s="315"/>
      <c r="I57" s="315"/>
      <c r="J57" s="315"/>
      <c r="K57" s="315"/>
      <c r="L57" s="315"/>
      <c r="M57" s="315"/>
      <c r="N57" s="315"/>
    </row>
    <row r="58" spans="1:18" ht="12" customHeight="1" x14ac:dyDescent="0.25">
      <c r="A58" s="765">
        <v>2</v>
      </c>
      <c r="B58" s="766"/>
      <c r="C58" s="314"/>
      <c r="D58" s="314"/>
      <c r="E58" s="314"/>
      <c r="F58" s="314"/>
      <c r="G58" s="314"/>
      <c r="H58" s="314"/>
      <c r="I58" s="314"/>
      <c r="J58" s="314"/>
      <c r="K58" s="314"/>
      <c r="L58" s="314"/>
      <c r="M58" s="314"/>
      <c r="N58" s="314"/>
    </row>
    <row r="59" spans="1:18" ht="12" customHeight="1" thickBot="1" x14ac:dyDescent="0.3">
      <c r="A59" s="767"/>
      <c r="B59" s="768"/>
      <c r="C59" s="315"/>
      <c r="D59" s="315"/>
      <c r="E59" s="315"/>
      <c r="F59" s="315"/>
      <c r="G59" s="315"/>
      <c r="H59" s="315"/>
      <c r="I59" s="315"/>
      <c r="J59" s="315"/>
      <c r="K59" s="315"/>
      <c r="L59" s="315"/>
      <c r="M59" s="315"/>
      <c r="N59" s="315"/>
    </row>
    <row r="60" spans="1:18" ht="12" customHeight="1" x14ac:dyDescent="0.25">
      <c r="A60" s="765">
        <v>3</v>
      </c>
      <c r="B60" s="766"/>
      <c r="C60" s="314"/>
      <c r="D60" s="314"/>
      <c r="E60" s="314"/>
      <c r="F60" s="314"/>
      <c r="G60" s="314"/>
      <c r="H60" s="314"/>
      <c r="I60" s="314"/>
      <c r="J60" s="314"/>
      <c r="K60" s="314"/>
      <c r="L60" s="314"/>
      <c r="M60" s="314"/>
      <c r="N60" s="314"/>
    </row>
    <row r="61" spans="1:18" ht="12" customHeight="1" thickBot="1" x14ac:dyDescent="0.3">
      <c r="A61" s="767"/>
      <c r="B61" s="768"/>
      <c r="C61" s="315"/>
      <c r="D61" s="315"/>
      <c r="E61" s="315"/>
      <c r="F61" s="315"/>
      <c r="G61" s="315"/>
      <c r="H61" s="315"/>
      <c r="I61" s="315"/>
      <c r="J61" s="315"/>
      <c r="K61" s="315"/>
      <c r="L61" s="315"/>
      <c r="M61" s="315"/>
      <c r="N61" s="315"/>
    </row>
    <row r="62" spans="1:18" ht="12" customHeight="1" thickBot="1" x14ac:dyDescent="0.3">
      <c r="A62" s="765">
        <v>4</v>
      </c>
      <c r="B62" s="766"/>
      <c r="C62" s="314"/>
      <c r="D62" s="314"/>
      <c r="E62" s="314"/>
      <c r="F62" s="314"/>
      <c r="G62" s="314"/>
      <c r="H62" s="314"/>
      <c r="I62" s="314"/>
      <c r="J62" s="314"/>
      <c r="K62" s="314"/>
      <c r="L62" s="314"/>
      <c r="M62" s="314"/>
      <c r="N62" s="315"/>
    </row>
    <row r="63" spans="1:18" ht="12" customHeight="1" thickBot="1" x14ac:dyDescent="0.3">
      <c r="A63" s="767"/>
      <c r="B63" s="768"/>
      <c r="C63" s="315"/>
      <c r="D63" s="315"/>
      <c r="E63" s="315"/>
      <c r="F63" s="315"/>
      <c r="G63" s="315"/>
      <c r="H63" s="315"/>
      <c r="I63" s="315"/>
      <c r="J63" s="315"/>
      <c r="K63" s="315"/>
      <c r="L63" s="315"/>
      <c r="M63" s="315"/>
      <c r="N63" s="315"/>
    </row>
    <row r="64" spans="1:18" ht="12" customHeight="1" x14ac:dyDescent="0.25">
      <c r="A64" s="765">
        <v>5</v>
      </c>
      <c r="B64" s="766"/>
      <c r="C64" s="314"/>
      <c r="D64" s="314"/>
      <c r="E64" s="314"/>
      <c r="F64" s="314"/>
      <c r="G64" s="314"/>
      <c r="H64" s="314"/>
      <c r="I64" s="314"/>
      <c r="J64" s="314"/>
      <c r="K64" s="314"/>
      <c r="L64" s="314"/>
      <c r="M64" s="314"/>
      <c r="N64" s="314"/>
    </row>
    <row r="65" spans="1:15" ht="12" customHeight="1" thickBot="1" x14ac:dyDescent="0.3">
      <c r="A65" s="767"/>
      <c r="B65" s="768"/>
      <c r="C65" s="315"/>
      <c r="D65" s="315"/>
      <c r="E65" s="315"/>
      <c r="F65" s="315"/>
      <c r="G65" s="315"/>
      <c r="H65" s="315"/>
      <c r="I65" s="315"/>
      <c r="J65" s="315"/>
      <c r="K65" s="315"/>
      <c r="L65" s="315"/>
      <c r="M65" s="315"/>
      <c r="N65" s="315"/>
    </row>
    <row r="66" spans="1:15" ht="12" customHeight="1" x14ac:dyDescent="0.25">
      <c r="A66" s="765">
        <v>6</v>
      </c>
      <c r="B66" s="766"/>
      <c r="C66" s="314"/>
      <c r="D66" s="314"/>
      <c r="E66" s="314"/>
      <c r="F66" s="314"/>
      <c r="G66" s="314"/>
      <c r="H66" s="314"/>
      <c r="I66" s="314"/>
      <c r="J66" s="314"/>
      <c r="K66" s="314"/>
      <c r="L66" s="314"/>
      <c r="M66" s="314"/>
      <c r="N66" s="314"/>
    </row>
    <row r="67" spans="1:15" ht="12" customHeight="1" thickBot="1" x14ac:dyDescent="0.3">
      <c r="A67" s="767"/>
      <c r="B67" s="768"/>
      <c r="C67" s="315"/>
      <c r="D67" s="315"/>
      <c r="E67" s="315"/>
      <c r="F67" s="315"/>
      <c r="G67" s="315"/>
      <c r="H67" s="315"/>
      <c r="I67" s="315"/>
      <c r="J67" s="315"/>
      <c r="K67" s="315"/>
      <c r="L67" s="315"/>
      <c r="M67" s="315"/>
      <c r="N67" s="315"/>
    </row>
    <row r="68" spans="1:15" ht="12" customHeight="1" x14ac:dyDescent="0.25">
      <c r="A68" s="765">
        <v>7</v>
      </c>
      <c r="B68" s="766"/>
      <c r="C68" s="314"/>
      <c r="D68" s="314"/>
      <c r="E68" s="314"/>
      <c r="F68" s="314"/>
      <c r="G68" s="314"/>
      <c r="H68" s="314"/>
      <c r="I68" s="314"/>
      <c r="J68" s="314"/>
      <c r="K68" s="314"/>
      <c r="L68" s="314"/>
      <c r="M68" s="314"/>
      <c r="N68" s="316"/>
      <c r="O68" s="77"/>
    </row>
    <row r="69" spans="1:15" ht="12" customHeight="1" thickBot="1" x14ac:dyDescent="0.3">
      <c r="A69" s="767"/>
      <c r="B69" s="768"/>
      <c r="C69" s="315"/>
      <c r="D69" s="315"/>
      <c r="E69" s="315"/>
      <c r="F69" s="315"/>
      <c r="G69" s="315"/>
      <c r="H69" s="315"/>
      <c r="I69" s="315"/>
      <c r="J69" s="315"/>
      <c r="K69" s="315"/>
      <c r="L69" s="315"/>
      <c r="M69" s="315"/>
      <c r="N69" s="315"/>
    </row>
    <row r="70" spans="1:15" ht="12" customHeight="1" x14ac:dyDescent="0.25">
      <c r="A70" s="765">
        <v>8</v>
      </c>
      <c r="B70" s="766"/>
      <c r="C70" s="310"/>
      <c r="D70" s="310"/>
      <c r="E70" s="314"/>
      <c r="F70" s="310"/>
      <c r="G70" s="310"/>
      <c r="H70" s="314"/>
      <c r="I70" s="310"/>
      <c r="J70" s="310"/>
      <c r="K70" s="314"/>
      <c r="L70" s="310"/>
      <c r="M70" s="310"/>
      <c r="N70" s="314"/>
    </row>
    <row r="71" spans="1:15" ht="12" customHeight="1" thickBot="1" x14ac:dyDescent="0.3">
      <c r="A71" s="767"/>
      <c r="B71" s="768"/>
      <c r="C71" s="311"/>
      <c r="D71" s="311"/>
      <c r="E71" s="315"/>
      <c r="F71" s="311"/>
      <c r="G71" s="311"/>
      <c r="H71" s="315"/>
      <c r="I71" s="311"/>
      <c r="J71" s="311"/>
      <c r="K71" s="315"/>
      <c r="L71" s="311"/>
      <c r="M71" s="311"/>
      <c r="N71" s="315"/>
    </row>
    <row r="72" spans="1:15" x14ac:dyDescent="0.25">
      <c r="A72" s="765">
        <v>9</v>
      </c>
      <c r="B72" s="766"/>
      <c r="C72" s="312">
        <v>43496</v>
      </c>
      <c r="D72" s="310"/>
      <c r="E72" s="314"/>
      <c r="F72" s="310"/>
      <c r="G72" s="310"/>
      <c r="H72" s="314"/>
      <c r="I72" s="310"/>
      <c r="J72" s="310"/>
      <c r="K72" s="314"/>
      <c r="L72" s="310"/>
      <c r="M72" s="310"/>
      <c r="N72" s="314"/>
    </row>
    <row r="73" spans="1:15" ht="13.5" thickBot="1" x14ac:dyDescent="0.3">
      <c r="A73" s="767"/>
      <c r="B73" s="768"/>
      <c r="C73" s="311"/>
      <c r="D73" s="311"/>
      <c r="E73" s="315"/>
      <c r="F73" s="311"/>
      <c r="G73" s="311"/>
      <c r="H73" s="315"/>
      <c r="I73" s="311"/>
      <c r="J73" s="311"/>
      <c r="K73" s="315"/>
      <c r="L73" s="311"/>
      <c r="M73" s="311"/>
      <c r="N73" s="315"/>
    </row>
    <row r="74" spans="1:15" ht="36" customHeight="1" x14ac:dyDescent="0.25">
      <c r="A74" s="78"/>
      <c r="B74" s="78"/>
      <c r="C74" s="78"/>
      <c r="D74" s="78"/>
      <c r="E74" s="78"/>
      <c r="F74" s="78"/>
      <c r="G74" s="78"/>
      <c r="H74" s="78"/>
      <c r="I74" s="78"/>
      <c r="J74" s="78"/>
      <c r="K74" s="78"/>
      <c r="L74" s="78"/>
      <c r="M74" s="78"/>
      <c r="N74" s="78"/>
    </row>
    <row r="75" spans="1:15" x14ac:dyDescent="0.25">
      <c r="A75" s="773" t="s">
        <v>312</v>
      </c>
      <c r="B75" s="774"/>
      <c r="C75" s="774"/>
      <c r="D75" s="774"/>
      <c r="E75" s="774"/>
      <c r="F75" s="774"/>
      <c r="G75" s="774"/>
      <c r="H75" s="774"/>
      <c r="I75" s="774"/>
      <c r="J75" s="774"/>
      <c r="K75" s="774"/>
      <c r="L75" s="774"/>
      <c r="M75" s="774"/>
      <c r="N75" s="775"/>
    </row>
    <row r="76" spans="1:15" ht="31.5" customHeight="1" x14ac:dyDescent="0.25">
      <c r="A76" s="79" t="s">
        <v>313</v>
      </c>
      <c r="B76" s="776" t="s">
        <v>314</v>
      </c>
      <c r="C76" s="777"/>
      <c r="D76" s="777"/>
      <c r="E76" s="777"/>
      <c r="F76" s="778"/>
      <c r="G76" s="779" t="s">
        <v>315</v>
      </c>
      <c r="H76" s="780"/>
      <c r="I76" s="779" t="s">
        <v>316</v>
      </c>
      <c r="J76" s="780"/>
      <c r="K76" s="779" t="s">
        <v>317</v>
      </c>
      <c r="L76" s="780"/>
      <c r="M76" s="781" t="s">
        <v>318</v>
      </c>
      <c r="N76" s="782"/>
    </row>
    <row r="77" spans="1:15" x14ac:dyDescent="0.25">
      <c r="A77" s="157" t="s">
        <v>380</v>
      </c>
      <c r="B77" s="792" t="s">
        <v>381</v>
      </c>
      <c r="C77" s="786"/>
      <c r="D77" s="786"/>
      <c r="E77" s="786"/>
      <c r="F77" s="787"/>
      <c r="G77" s="788"/>
      <c r="H77" s="789"/>
      <c r="I77" s="790">
        <v>50</v>
      </c>
      <c r="J77" s="791"/>
      <c r="K77" s="790"/>
      <c r="L77" s="791"/>
      <c r="M77" s="783"/>
      <c r="N77" s="784"/>
    </row>
    <row r="78" spans="1:15" x14ac:dyDescent="0.25">
      <c r="A78" s="80"/>
      <c r="B78" s="785"/>
      <c r="C78" s="786"/>
      <c r="D78" s="786"/>
      <c r="E78" s="786"/>
      <c r="F78" s="787"/>
      <c r="G78" s="788"/>
      <c r="H78" s="789"/>
      <c r="I78" s="790"/>
      <c r="J78" s="791"/>
      <c r="K78" s="790"/>
      <c r="L78" s="791"/>
      <c r="M78" s="783"/>
      <c r="N78" s="784"/>
    </row>
    <row r="79" spans="1:15" x14ac:dyDescent="0.25">
      <c r="A79" s="80"/>
      <c r="B79" s="785"/>
      <c r="C79" s="786"/>
      <c r="D79" s="786"/>
      <c r="E79" s="786"/>
      <c r="F79" s="787"/>
      <c r="G79" s="788"/>
      <c r="H79" s="789"/>
      <c r="I79" s="790"/>
      <c r="J79" s="791"/>
      <c r="K79" s="790"/>
      <c r="L79" s="791"/>
      <c r="M79" s="783"/>
      <c r="N79" s="784"/>
    </row>
    <row r="80" spans="1:15" x14ac:dyDescent="0.25">
      <c r="A80" s="80"/>
      <c r="B80" s="785"/>
      <c r="C80" s="786"/>
      <c r="D80" s="786"/>
      <c r="E80" s="786"/>
      <c r="F80" s="787"/>
      <c r="G80" s="788"/>
      <c r="H80" s="789"/>
      <c r="I80" s="790"/>
      <c r="J80" s="791"/>
      <c r="K80" s="790"/>
      <c r="L80" s="791"/>
      <c r="M80" s="783"/>
      <c r="N80" s="784"/>
    </row>
    <row r="81" spans="1:16" x14ac:dyDescent="0.25">
      <c r="A81" s="81">
        <f>COUNTA(B77:F80)</f>
        <v>1</v>
      </c>
      <c r="B81" s="805" t="s">
        <v>319</v>
      </c>
      <c r="C81" s="805"/>
      <c r="D81" s="805"/>
      <c r="E81" s="805"/>
      <c r="F81" s="805"/>
      <c r="G81" s="805"/>
      <c r="H81" s="805"/>
      <c r="I81" s="805"/>
      <c r="J81" s="805"/>
      <c r="K81" s="805"/>
      <c r="L81" s="806"/>
      <c r="M81" s="796"/>
      <c r="N81" s="798"/>
    </row>
    <row r="82" spans="1:16" x14ac:dyDescent="0.25">
      <c r="A82" s="78"/>
      <c r="B82" s="78"/>
      <c r="C82" s="78"/>
      <c r="D82" s="78"/>
      <c r="E82" s="78"/>
      <c r="F82" s="78"/>
      <c r="G82" s="78"/>
      <c r="H82" s="78"/>
      <c r="I82" s="78"/>
      <c r="J82" s="78"/>
      <c r="K82" s="78"/>
      <c r="L82" s="78"/>
      <c r="M82" s="78"/>
      <c r="N82" s="78"/>
    </row>
    <row r="83" spans="1:16" x14ac:dyDescent="0.25">
      <c r="A83" s="773" t="s">
        <v>320</v>
      </c>
      <c r="B83" s="774"/>
      <c r="C83" s="774"/>
      <c r="D83" s="774"/>
      <c r="E83" s="774"/>
      <c r="F83" s="774"/>
      <c r="G83" s="774"/>
      <c r="H83" s="774"/>
      <c r="I83" s="774"/>
      <c r="J83" s="774"/>
      <c r="K83" s="774"/>
      <c r="L83" s="774"/>
      <c r="M83" s="774"/>
      <c r="N83" s="775"/>
    </row>
    <row r="84" spans="1:16" x14ac:dyDescent="0.25">
      <c r="A84" s="793" t="s">
        <v>321</v>
      </c>
      <c r="B84" s="794"/>
      <c r="C84" s="794"/>
      <c r="D84" s="795"/>
      <c r="E84" s="793" t="s">
        <v>119</v>
      </c>
      <c r="F84" s="794"/>
      <c r="G84" s="794"/>
      <c r="H84" s="794"/>
      <c r="I84" s="794"/>
      <c r="J84" s="794"/>
      <c r="K84" s="794"/>
      <c r="L84" s="795"/>
      <c r="M84" s="796" t="s">
        <v>322</v>
      </c>
      <c r="N84" s="798"/>
    </row>
    <row r="85" spans="1:16" x14ac:dyDescent="0.25">
      <c r="A85" s="799"/>
      <c r="B85" s="800"/>
      <c r="C85" s="800"/>
      <c r="D85" s="801"/>
      <c r="E85" s="799"/>
      <c r="F85" s="800"/>
      <c r="G85" s="800"/>
      <c r="H85" s="800"/>
      <c r="I85" s="800"/>
      <c r="J85" s="800"/>
      <c r="K85" s="800"/>
      <c r="L85" s="801"/>
      <c r="M85" s="807"/>
      <c r="N85" s="808"/>
    </row>
    <row r="86" spans="1:16" x14ac:dyDescent="0.25">
      <c r="A86" s="802"/>
      <c r="B86" s="803"/>
      <c r="C86" s="803"/>
      <c r="D86" s="804"/>
      <c r="E86" s="802"/>
      <c r="F86" s="803"/>
      <c r="G86" s="803"/>
      <c r="H86" s="803"/>
      <c r="I86" s="803"/>
      <c r="J86" s="803"/>
      <c r="K86" s="803"/>
      <c r="L86" s="804"/>
      <c r="M86" s="809"/>
      <c r="N86" s="810"/>
      <c r="O86" s="82"/>
      <c r="P86" s="83"/>
    </row>
    <row r="87" spans="1:16" x14ac:dyDescent="0.25">
      <c r="A87" s="799"/>
      <c r="B87" s="800"/>
      <c r="C87" s="800"/>
      <c r="D87" s="801"/>
      <c r="E87" s="799"/>
      <c r="F87" s="800"/>
      <c r="G87" s="800"/>
      <c r="H87" s="800"/>
      <c r="I87" s="800"/>
      <c r="J87" s="800"/>
      <c r="K87" s="800"/>
      <c r="L87" s="801"/>
      <c r="M87" s="807"/>
      <c r="N87" s="808"/>
    </row>
    <row r="88" spans="1:16" x14ac:dyDescent="0.25">
      <c r="A88" s="802"/>
      <c r="B88" s="803"/>
      <c r="C88" s="803"/>
      <c r="D88" s="804"/>
      <c r="E88" s="802"/>
      <c r="F88" s="803"/>
      <c r="G88" s="803"/>
      <c r="H88" s="803"/>
      <c r="I88" s="803"/>
      <c r="J88" s="803"/>
      <c r="K88" s="803"/>
      <c r="L88" s="804"/>
      <c r="M88" s="809"/>
      <c r="N88" s="810"/>
    </row>
    <row r="89" spans="1:16" x14ac:dyDescent="0.25">
      <c r="A89" s="796" t="s">
        <v>323</v>
      </c>
      <c r="B89" s="797"/>
      <c r="C89" s="797"/>
      <c r="D89" s="797"/>
      <c r="E89" s="797"/>
      <c r="F89" s="797"/>
      <c r="G89" s="797"/>
      <c r="H89" s="797"/>
      <c r="I89" s="797"/>
      <c r="J89" s="797"/>
      <c r="K89" s="797"/>
      <c r="L89" s="798"/>
      <c r="M89" s="796"/>
      <c r="N89" s="798"/>
    </row>
    <row r="65407" spans="251:255" x14ac:dyDescent="0.25">
      <c r="IQ65407" s="63" t="s">
        <v>324</v>
      </c>
      <c r="IR65407" s="63" t="s">
        <v>325</v>
      </c>
      <c r="IS65407" s="63" t="s">
        <v>326</v>
      </c>
      <c r="IT65407" s="63" t="s">
        <v>327</v>
      </c>
      <c r="IU65407" s="63" t="s">
        <v>328</v>
      </c>
    </row>
    <row r="65408" spans="251:255" x14ac:dyDescent="0.25">
      <c r="IQ65408" s="63" t="e">
        <f>#REF!&amp;$C$9</f>
        <v>#REF!</v>
      </c>
      <c r="IR65408" s="63" t="e">
        <f>#REF!</f>
        <v>#REF!</v>
      </c>
      <c r="IS65408" s="63" t="e">
        <f>$B$24&amp;" - "&amp;$B$25&amp;" - "&amp;$B$28&amp;" - "&amp;$I$28&amp;" - "&amp;#REF!&amp;" - "&amp;#REF!&amp;" - "&amp;#REF!&amp;" - "&amp;#REF!</f>
        <v>#REF!</v>
      </c>
      <c r="IT65408" s="63"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8" s="63" t="e">
        <f>#REF!</f>
        <v>#REF!</v>
      </c>
    </row>
  </sheetData>
  <mergeCells count="223">
    <mergeCell ref="A84:D84"/>
    <mergeCell ref="E84:L84"/>
    <mergeCell ref="A89:L89"/>
    <mergeCell ref="A87:D88"/>
    <mergeCell ref="E87:L88"/>
    <mergeCell ref="A85:D86"/>
    <mergeCell ref="E85:L86"/>
    <mergeCell ref="B79:F79"/>
    <mergeCell ref="G79:H79"/>
    <mergeCell ref="I79:J79"/>
    <mergeCell ref="K79:L79"/>
    <mergeCell ref="B81:L81"/>
    <mergeCell ref="B80:F80"/>
    <mergeCell ref="G80:H80"/>
    <mergeCell ref="I80:J80"/>
    <mergeCell ref="K80:L80"/>
    <mergeCell ref="A83:N83"/>
    <mergeCell ref="M89:N89"/>
    <mergeCell ref="M87:N88"/>
    <mergeCell ref="M85:N86"/>
    <mergeCell ref="M84:N84"/>
    <mergeCell ref="M81:N81"/>
    <mergeCell ref="M80:N80"/>
    <mergeCell ref="M79:N79"/>
    <mergeCell ref="M77:N77"/>
    <mergeCell ref="B78:F78"/>
    <mergeCell ref="G78:H78"/>
    <mergeCell ref="I78:J78"/>
    <mergeCell ref="K78:L78"/>
    <mergeCell ref="M78:N78"/>
    <mergeCell ref="B77:F77"/>
    <mergeCell ref="G77:H77"/>
    <mergeCell ref="I77:J77"/>
    <mergeCell ref="K77:L77"/>
    <mergeCell ref="A70:B71"/>
    <mergeCell ref="A72:B73"/>
    <mergeCell ref="A62:B63"/>
    <mergeCell ref="A64:B65"/>
    <mergeCell ref="A66:B67"/>
    <mergeCell ref="A68:B69"/>
    <mergeCell ref="A75:N75"/>
    <mergeCell ref="B76:F76"/>
    <mergeCell ref="G76:H76"/>
    <mergeCell ref="I76:J76"/>
    <mergeCell ref="K76:L76"/>
    <mergeCell ref="M76:N76"/>
    <mergeCell ref="A56:B57"/>
    <mergeCell ref="A58:B59"/>
    <mergeCell ref="A60:B61"/>
    <mergeCell ref="O52:P52"/>
    <mergeCell ref="Q52:R52"/>
    <mergeCell ref="A54:N54"/>
    <mergeCell ref="A55:B55"/>
    <mergeCell ref="A52:H52"/>
    <mergeCell ref="I52:J52"/>
    <mergeCell ref="K52:L52"/>
    <mergeCell ref="M52:N52"/>
    <mergeCell ref="A47:H47"/>
    <mergeCell ref="I47:J47"/>
    <mergeCell ref="K47:L47"/>
    <mergeCell ref="M47:N47"/>
    <mergeCell ref="O47:P47"/>
    <mergeCell ref="Q47:R47"/>
    <mergeCell ref="O50:P50"/>
    <mergeCell ref="Q50:R50"/>
    <mergeCell ref="A51:H51"/>
    <mergeCell ref="I51:J51"/>
    <mergeCell ref="K51:L51"/>
    <mergeCell ref="M51:N51"/>
    <mergeCell ref="O51:P51"/>
    <mergeCell ref="Q51:R51"/>
    <mergeCell ref="A50:H50"/>
    <mergeCell ref="I50:J50"/>
    <mergeCell ref="K50:L50"/>
    <mergeCell ref="M50:N50"/>
    <mergeCell ref="O49:P49"/>
    <mergeCell ref="Q49:R49"/>
    <mergeCell ref="A48:H48"/>
    <mergeCell ref="I48:J48"/>
    <mergeCell ref="K48:L48"/>
    <mergeCell ref="M48:N48"/>
    <mergeCell ref="O48:P48"/>
    <mergeCell ref="Q48:R48"/>
    <mergeCell ref="A49:H49"/>
    <mergeCell ref="I49:J49"/>
    <mergeCell ref="K49:L49"/>
    <mergeCell ref="M49:N49"/>
    <mergeCell ref="O44:P44"/>
    <mergeCell ref="Q44:R44"/>
    <mergeCell ref="A45:H45"/>
    <mergeCell ref="I45:J45"/>
    <mergeCell ref="K45:L45"/>
    <mergeCell ref="M45:N45"/>
    <mergeCell ref="O45:P45"/>
    <mergeCell ref="Q45:R45"/>
    <mergeCell ref="O46:P46"/>
    <mergeCell ref="Q46:R46"/>
    <mergeCell ref="A44:H44"/>
    <mergeCell ref="I44:J44"/>
    <mergeCell ref="K44:L44"/>
    <mergeCell ref="M44:N44"/>
    <mergeCell ref="A46:H46"/>
    <mergeCell ref="I46:J46"/>
    <mergeCell ref="M46:N46"/>
    <mergeCell ref="K46:L46"/>
    <mergeCell ref="A43:H43"/>
    <mergeCell ref="I43:J43"/>
    <mergeCell ref="K43:L43"/>
    <mergeCell ref="M43:N43"/>
    <mergeCell ref="K41:L41"/>
    <mergeCell ref="M41:N41"/>
    <mergeCell ref="O43:P43"/>
    <mergeCell ref="Q43:R43"/>
    <mergeCell ref="A42:H42"/>
    <mergeCell ref="I42:J42"/>
    <mergeCell ref="K42:L42"/>
    <mergeCell ref="M42:N42"/>
    <mergeCell ref="O42:P42"/>
    <mergeCell ref="Q42:R42"/>
    <mergeCell ref="O39:P39"/>
    <mergeCell ref="Q39:R39"/>
    <mergeCell ref="A39:H39"/>
    <mergeCell ref="I39:J39"/>
    <mergeCell ref="K39:L39"/>
    <mergeCell ref="M39:N39"/>
    <mergeCell ref="O40:P40"/>
    <mergeCell ref="Q40:R40"/>
    <mergeCell ref="O41:P41"/>
    <mergeCell ref="Q41:R41"/>
    <mergeCell ref="A40:H40"/>
    <mergeCell ref="I40:J40"/>
    <mergeCell ref="K40:L40"/>
    <mergeCell ref="M40:N40"/>
    <mergeCell ref="A41:H41"/>
    <mergeCell ref="I41:J41"/>
    <mergeCell ref="I37:J37"/>
    <mergeCell ref="K37:L37"/>
    <mergeCell ref="M37:N37"/>
    <mergeCell ref="O37:P37"/>
    <mergeCell ref="Q37:R37"/>
    <mergeCell ref="O38:P38"/>
    <mergeCell ref="Q38:R38"/>
    <mergeCell ref="A36:H36"/>
    <mergeCell ref="I36:J36"/>
    <mergeCell ref="K36:L36"/>
    <mergeCell ref="M36:N36"/>
    <mergeCell ref="A38:H38"/>
    <mergeCell ref="I38:J38"/>
    <mergeCell ref="M38:N38"/>
    <mergeCell ref="K38:L38"/>
    <mergeCell ref="A37:H37"/>
    <mergeCell ref="O35:P35"/>
    <mergeCell ref="Q35:R35"/>
    <mergeCell ref="Q34:R34"/>
    <mergeCell ref="O34:P34"/>
    <mergeCell ref="M34:N34"/>
    <mergeCell ref="K34:L34"/>
    <mergeCell ref="I34:J34"/>
    <mergeCell ref="A34:H34"/>
    <mergeCell ref="O36:P36"/>
    <mergeCell ref="Q36:R36"/>
    <mergeCell ref="A35:H35"/>
    <mergeCell ref="I35:J35"/>
    <mergeCell ref="K35:L35"/>
    <mergeCell ref="M35:N35"/>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O32:P32"/>
    <mergeCell ref="Q32:R32"/>
    <mergeCell ref="M31:N31"/>
    <mergeCell ref="A33:H33"/>
    <mergeCell ref="I33:J33"/>
    <mergeCell ref="K33:L33"/>
    <mergeCell ref="M33:N33"/>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4:G24"/>
    <mergeCell ref="I24:N24"/>
    <mergeCell ref="A9:B9"/>
    <mergeCell ref="C9:N9"/>
    <mergeCell ref="B27:G27"/>
    <mergeCell ref="I27:N27"/>
    <mergeCell ref="B25:G25"/>
    <mergeCell ref="I25:N25"/>
    <mergeCell ref="B26:G26"/>
    <mergeCell ref="I26:N26"/>
    <mergeCell ref="I28:N28"/>
    <mergeCell ref="B28:G28"/>
  </mergeCells>
  <phoneticPr fontId="27" type="noConversion"/>
  <conditionalFormatting sqref="C56:N56 C58:N58 C60:N60 C68:N68 C62:M62 C66:N66 C64:N64 C70:N70 C72:N72">
    <cfRule type="cellIs" dxfId="3" priority="1" stopIfTrue="1" operator="equal">
      <formula>"x"</formula>
    </cfRule>
  </conditionalFormatting>
  <conditionalFormatting sqref="C57:N57 C59:N59 C61:N61 C69:N69 C63:M63 C67:N67 N62:N63 C65:N65 C71:N71 C73:N73">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3" xr:uid="{00000000-0002-0000-0500-000000000000}"/>
  </dataValidations>
  <pageMargins left="0.75" right="0.75" top="1" bottom="1" header="0.5" footer="0.5"/>
  <pageSetup paperSize="9" scale="65" orientation="landscape" r:id="rId1"/>
  <headerFooter alignWithMargins="0"/>
  <rowBreaks count="2" manualBreakCount="2">
    <brk id="28" max="17" man="1"/>
    <brk id="73"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IU65406"/>
  <sheetViews>
    <sheetView topLeftCell="A24" zoomScale="130" zoomScaleNormal="130" workbookViewId="0">
      <selection activeCell="I32" sqref="I32:J33"/>
    </sheetView>
  </sheetViews>
  <sheetFormatPr defaultRowHeight="12.75" x14ac:dyDescent="0.25"/>
  <cols>
    <col min="1" max="1" width="9.42578125" style="62" customWidth="1"/>
    <col min="2" max="2" width="11.28515625" style="62" customWidth="1"/>
    <col min="3" max="3" width="6.28515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3.5703125" style="62" customWidth="1"/>
    <col min="17" max="17" width="6.7109375" style="62" customWidth="1"/>
    <col min="18" max="18" width="5.28515625" style="62" customWidth="1"/>
    <col min="19" max="244" width="9.140625" style="62"/>
    <col min="245" max="245" width="14.140625" style="62" bestFit="1" customWidth="1"/>
    <col min="246" max="16384" width="9.140625" style="62"/>
  </cols>
  <sheetData>
    <row r="1" spans="1:23" ht="18" customHeight="1" thickBot="1" x14ac:dyDescent="0.3">
      <c r="A1" s="683" t="s">
        <v>382</v>
      </c>
      <c r="B1" s="683"/>
      <c r="C1" s="683"/>
      <c r="D1" s="683"/>
      <c r="E1" s="683"/>
      <c r="F1" s="683"/>
      <c r="G1" s="683"/>
      <c r="H1" s="683"/>
      <c r="I1" s="683"/>
      <c r="J1" s="683"/>
      <c r="K1" s="683"/>
      <c r="L1" s="683"/>
      <c r="M1" s="683"/>
      <c r="N1" s="683"/>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684" t="s">
        <v>353</v>
      </c>
      <c r="B3" s="685"/>
      <c r="C3" s="685"/>
      <c r="D3" s="686"/>
      <c r="E3" s="687"/>
      <c r="F3" s="688"/>
      <c r="G3" s="688"/>
      <c r="H3" s="689"/>
      <c r="I3" s="690" t="s">
        <v>355</v>
      </c>
      <c r="J3" s="691"/>
      <c r="K3" s="691"/>
      <c r="L3" s="691"/>
      <c r="M3" s="691"/>
      <c r="N3" s="692"/>
    </row>
    <row r="4" spans="1:23" s="64" customFormat="1" ht="12.75" customHeight="1" x14ac:dyDescent="0.25">
      <c r="A4" s="700" t="s">
        <v>354</v>
      </c>
      <c r="B4" s="701"/>
      <c r="C4" s="701"/>
      <c r="D4" s="702"/>
      <c r="E4" s="706"/>
      <c r="F4" s="707"/>
      <c r="G4" s="707"/>
      <c r="H4" s="707"/>
      <c r="I4" s="708" t="s">
        <v>356</v>
      </c>
      <c r="J4" s="709"/>
      <c r="K4" s="709"/>
      <c r="L4" s="709"/>
      <c r="M4" s="709"/>
      <c r="N4" s="710"/>
    </row>
    <row r="5" spans="1:23" s="64" customFormat="1" ht="21.75" customHeight="1" x14ac:dyDescent="0.25">
      <c r="A5" s="703"/>
      <c r="B5" s="704"/>
      <c r="C5" s="704"/>
      <c r="D5" s="705"/>
      <c r="E5" s="707"/>
      <c r="F5" s="707"/>
      <c r="G5" s="707"/>
      <c r="H5" s="707"/>
      <c r="I5" s="711"/>
      <c r="J5" s="712"/>
      <c r="K5" s="712"/>
      <c r="L5" s="712"/>
      <c r="M5" s="712"/>
      <c r="N5" s="713"/>
    </row>
    <row r="6" spans="1:23" s="64" customFormat="1" ht="21.75" customHeight="1" x14ac:dyDescent="0.25">
      <c r="A6" s="714" t="s">
        <v>285</v>
      </c>
      <c r="B6" s="715"/>
      <c r="C6" s="715"/>
      <c r="D6" s="716"/>
      <c r="E6" s="720"/>
      <c r="F6" s="720"/>
      <c r="G6" s="720"/>
      <c r="H6" s="721"/>
      <c r="I6" s="830" t="s">
        <v>286</v>
      </c>
      <c r="J6" s="830"/>
      <c r="K6" s="830"/>
      <c r="L6" s="830"/>
      <c r="M6" s="830"/>
      <c r="N6" s="830"/>
    </row>
    <row r="7" spans="1:23" s="64" customFormat="1" ht="27" customHeight="1" x14ac:dyDescent="0.25">
      <c r="A7" s="717"/>
      <c r="B7" s="718"/>
      <c r="C7" s="718"/>
      <c r="D7" s="719"/>
      <c r="E7" s="722"/>
      <c r="F7" s="722"/>
      <c r="G7" s="722"/>
      <c r="H7" s="723"/>
      <c r="I7" s="727">
        <v>2018</v>
      </c>
      <c r="J7" s="728"/>
      <c r="K7" s="831">
        <v>2019</v>
      </c>
      <c r="L7" s="831"/>
      <c r="M7" s="831">
        <v>2020</v>
      </c>
      <c r="N7" s="831"/>
    </row>
    <row r="8" spans="1:23" s="64" customFormat="1" ht="31.5" customHeight="1" x14ac:dyDescent="0.25">
      <c r="A8" s="693" t="s">
        <v>287</v>
      </c>
      <c r="B8" s="694"/>
      <c r="C8" s="694"/>
      <c r="D8" s="695"/>
      <c r="E8" s="696"/>
      <c r="F8" s="696"/>
      <c r="G8" s="696"/>
      <c r="H8" s="697"/>
      <c r="I8" s="698" t="s">
        <v>288</v>
      </c>
      <c r="J8" s="699"/>
      <c r="K8" s="826" t="s">
        <v>288</v>
      </c>
      <c r="L8" s="826"/>
      <c r="M8" s="826" t="s">
        <v>288</v>
      </c>
      <c r="N8" s="826"/>
    </row>
    <row r="9" spans="1:23" ht="45.75" customHeight="1" x14ac:dyDescent="0.25">
      <c r="A9" s="678" t="s">
        <v>289</v>
      </c>
      <c r="B9" s="679"/>
      <c r="C9" s="827" t="s">
        <v>384</v>
      </c>
      <c r="D9" s="681"/>
      <c r="E9" s="681"/>
      <c r="F9" s="681"/>
      <c r="G9" s="681"/>
      <c r="H9" s="681"/>
      <c r="I9" s="681"/>
      <c r="J9" s="681"/>
      <c r="K9" s="681"/>
      <c r="L9" s="681"/>
      <c r="M9" s="681"/>
      <c r="N9" s="682"/>
      <c r="R9" s="65"/>
    </row>
    <row r="10" spans="1:23" ht="38.25" hidden="1" customHeight="1" x14ac:dyDescent="0.25">
      <c r="A10" s="678"/>
      <c r="B10" s="679"/>
      <c r="C10" s="680"/>
      <c r="D10" s="828"/>
      <c r="E10" s="828"/>
      <c r="F10" s="828"/>
      <c r="G10" s="828"/>
      <c r="H10" s="828"/>
      <c r="I10" s="828"/>
      <c r="J10" s="828"/>
      <c r="K10" s="828"/>
      <c r="L10" s="828"/>
      <c r="M10" s="828"/>
      <c r="N10" s="829"/>
      <c r="R10" s="65"/>
    </row>
    <row r="11" spans="1:23" ht="19.5" customHeight="1" x14ac:dyDescent="0.25">
      <c r="A11" s="651" t="s">
        <v>290</v>
      </c>
      <c r="B11" s="652"/>
      <c r="C11" s="825" t="s">
        <v>385</v>
      </c>
      <c r="D11" s="658"/>
      <c r="E11" s="658"/>
      <c r="F11" s="658"/>
      <c r="G11" s="658"/>
      <c r="H11" s="658"/>
      <c r="I11" s="658"/>
      <c r="J11" s="658"/>
      <c r="K11" s="658"/>
      <c r="L11" s="658"/>
      <c r="M11" s="658"/>
      <c r="N11" s="659"/>
    </row>
    <row r="12" spans="1:23" ht="19.5" customHeight="1" x14ac:dyDescent="0.25">
      <c r="A12" s="653"/>
      <c r="B12" s="654"/>
      <c r="C12" s="660"/>
      <c r="D12" s="661"/>
      <c r="E12" s="661"/>
      <c r="F12" s="661"/>
      <c r="G12" s="661"/>
      <c r="H12" s="661"/>
      <c r="I12" s="661"/>
      <c r="J12" s="661"/>
      <c r="K12" s="661"/>
      <c r="L12" s="661"/>
      <c r="M12" s="661"/>
      <c r="N12" s="662"/>
    </row>
    <row r="13" spans="1:23" ht="22.5" customHeight="1" x14ac:dyDescent="0.25">
      <c r="A13" s="653"/>
      <c r="B13" s="654"/>
      <c r="C13" s="660"/>
      <c r="D13" s="661"/>
      <c r="E13" s="661"/>
      <c r="F13" s="661"/>
      <c r="G13" s="661"/>
      <c r="H13" s="661"/>
      <c r="I13" s="661"/>
      <c r="J13" s="661"/>
      <c r="K13" s="661"/>
      <c r="L13" s="661"/>
      <c r="M13" s="661"/>
      <c r="N13" s="662"/>
    </row>
    <row r="14" spans="1:23" ht="21" customHeight="1" x14ac:dyDescent="0.25">
      <c r="A14" s="653"/>
      <c r="B14" s="654"/>
      <c r="C14" s="660"/>
      <c r="D14" s="661"/>
      <c r="E14" s="661"/>
      <c r="F14" s="661"/>
      <c r="G14" s="661"/>
      <c r="H14" s="661"/>
      <c r="I14" s="661"/>
      <c r="J14" s="661"/>
      <c r="K14" s="661"/>
      <c r="L14" s="661"/>
      <c r="M14" s="661"/>
      <c r="N14" s="662"/>
    </row>
    <row r="15" spans="1:23" ht="18.75" hidden="1" customHeight="1" x14ac:dyDescent="0.25">
      <c r="A15" s="653"/>
      <c r="B15" s="654"/>
      <c r="C15" s="660"/>
      <c r="D15" s="661"/>
      <c r="E15" s="661"/>
      <c r="F15" s="661"/>
      <c r="G15" s="661"/>
      <c r="H15" s="661"/>
      <c r="I15" s="661"/>
      <c r="J15" s="661"/>
      <c r="K15" s="661"/>
      <c r="L15" s="661"/>
      <c r="M15" s="661"/>
      <c r="N15" s="662"/>
    </row>
    <row r="16" spans="1:23" ht="16.5" hidden="1" customHeight="1" x14ac:dyDescent="0.25">
      <c r="A16" s="653"/>
      <c r="B16" s="654"/>
      <c r="C16" s="660"/>
      <c r="D16" s="661"/>
      <c r="E16" s="661"/>
      <c r="F16" s="661"/>
      <c r="G16" s="661"/>
      <c r="H16" s="661"/>
      <c r="I16" s="661"/>
      <c r="J16" s="661"/>
      <c r="K16" s="661"/>
      <c r="L16" s="661"/>
      <c r="M16" s="661"/>
      <c r="N16" s="662"/>
    </row>
    <row r="17" spans="1:166" ht="23.25" hidden="1" customHeight="1" x14ac:dyDescent="0.25">
      <c r="A17" s="653"/>
      <c r="B17" s="654"/>
      <c r="C17" s="660"/>
      <c r="D17" s="661"/>
      <c r="E17" s="661"/>
      <c r="F17" s="661"/>
      <c r="G17" s="661"/>
      <c r="H17" s="661"/>
      <c r="I17" s="661"/>
      <c r="J17" s="661"/>
      <c r="K17" s="661"/>
      <c r="L17" s="661"/>
      <c r="M17" s="661"/>
      <c r="N17" s="662"/>
    </row>
    <row r="18" spans="1:166" ht="20.25" hidden="1" customHeight="1" x14ac:dyDescent="0.25">
      <c r="A18" s="653"/>
      <c r="B18" s="654"/>
      <c r="C18" s="660"/>
      <c r="D18" s="661"/>
      <c r="E18" s="661"/>
      <c r="F18" s="661"/>
      <c r="G18" s="661"/>
      <c r="H18" s="661"/>
      <c r="I18" s="661"/>
      <c r="J18" s="661"/>
      <c r="K18" s="661"/>
      <c r="L18" s="661"/>
      <c r="M18" s="661"/>
      <c r="N18" s="662"/>
    </row>
    <row r="19" spans="1:166" ht="13.5" hidden="1" customHeight="1" x14ac:dyDescent="0.25">
      <c r="A19" s="653"/>
      <c r="B19" s="654"/>
      <c r="C19" s="660"/>
      <c r="D19" s="661"/>
      <c r="E19" s="661"/>
      <c r="F19" s="661"/>
      <c r="G19" s="661"/>
      <c r="H19" s="661"/>
      <c r="I19" s="661"/>
      <c r="J19" s="661"/>
      <c r="K19" s="661"/>
      <c r="L19" s="661"/>
      <c r="M19" s="661"/>
      <c r="N19" s="662"/>
    </row>
    <row r="20" spans="1:166" ht="13.5" hidden="1" customHeight="1" x14ac:dyDescent="0.25">
      <c r="A20" s="653"/>
      <c r="B20" s="654"/>
      <c r="C20" s="660"/>
      <c r="D20" s="661"/>
      <c r="E20" s="661"/>
      <c r="F20" s="661"/>
      <c r="G20" s="661"/>
      <c r="H20" s="661"/>
      <c r="I20" s="661"/>
      <c r="J20" s="661"/>
      <c r="K20" s="661"/>
      <c r="L20" s="661"/>
      <c r="M20" s="661"/>
      <c r="N20" s="662"/>
    </row>
    <row r="21" spans="1:166" ht="13.5" hidden="1" customHeight="1" x14ac:dyDescent="0.25">
      <c r="A21" s="653"/>
      <c r="B21" s="654"/>
      <c r="C21" s="660"/>
      <c r="D21" s="661"/>
      <c r="E21" s="661"/>
      <c r="F21" s="661"/>
      <c r="G21" s="661"/>
      <c r="H21" s="661"/>
      <c r="I21" s="661"/>
      <c r="J21" s="661"/>
      <c r="K21" s="661"/>
      <c r="L21" s="661"/>
      <c r="M21" s="661"/>
      <c r="N21" s="662"/>
    </row>
    <row r="22" spans="1:166" ht="13.5" hidden="1" customHeight="1" x14ac:dyDescent="0.25">
      <c r="A22" s="653"/>
      <c r="B22" s="654"/>
      <c r="C22" s="660"/>
      <c r="D22" s="661"/>
      <c r="E22" s="661"/>
      <c r="F22" s="661"/>
      <c r="G22" s="661"/>
      <c r="H22" s="661"/>
      <c r="I22" s="661"/>
      <c r="J22" s="661"/>
      <c r="K22" s="661"/>
      <c r="L22" s="661"/>
      <c r="M22" s="661"/>
      <c r="N22" s="662"/>
    </row>
    <row r="23" spans="1:166" ht="13.5" hidden="1" customHeight="1" x14ac:dyDescent="0.25">
      <c r="A23" s="655"/>
      <c r="B23" s="656"/>
      <c r="C23" s="663"/>
      <c r="D23" s="664"/>
      <c r="E23" s="664"/>
      <c r="F23" s="664"/>
      <c r="G23" s="664"/>
      <c r="H23" s="664"/>
      <c r="I23" s="664"/>
      <c r="J23" s="664"/>
      <c r="K23" s="664"/>
      <c r="L23" s="664"/>
      <c r="M23" s="664"/>
      <c r="N23" s="665"/>
    </row>
    <row r="24" spans="1:166" ht="18.75" customHeight="1" x14ac:dyDescent="0.25">
      <c r="A24" s="666" t="s">
        <v>0</v>
      </c>
      <c r="B24" s="667"/>
      <c r="C24" s="667"/>
      <c r="D24" s="667"/>
      <c r="E24" s="667"/>
      <c r="F24" s="667"/>
      <c r="G24" s="667"/>
      <c r="H24" s="667"/>
      <c r="I24" s="667"/>
      <c r="J24" s="667"/>
      <c r="K24" s="667"/>
      <c r="L24" s="667"/>
      <c r="M24" s="667"/>
      <c r="N24" s="668"/>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672" t="s">
        <v>386</v>
      </c>
      <c r="C25" s="673"/>
      <c r="D25" s="673"/>
      <c r="E25" s="673"/>
      <c r="F25" s="673"/>
      <c r="G25" s="674"/>
      <c r="H25" s="68">
        <v>6</v>
      </c>
      <c r="I25" s="675"/>
      <c r="J25" s="676"/>
      <c r="K25" s="676"/>
      <c r="L25" s="676"/>
      <c r="M25" s="676"/>
      <c r="N25" s="677"/>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24" customHeight="1" x14ac:dyDescent="0.25">
      <c r="A26" s="68">
        <v>2</v>
      </c>
      <c r="B26" s="672" t="s">
        <v>387</v>
      </c>
      <c r="C26" s="673"/>
      <c r="D26" s="673"/>
      <c r="E26" s="673"/>
      <c r="F26" s="673"/>
      <c r="G26" s="674"/>
      <c r="H26" s="68">
        <v>7</v>
      </c>
      <c r="I26" s="672"/>
      <c r="J26" s="673"/>
      <c r="K26" s="673"/>
      <c r="L26" s="673"/>
      <c r="M26" s="673"/>
      <c r="N26" s="674"/>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x14ac:dyDescent="0.25">
      <c r="A27" s="68">
        <v>3</v>
      </c>
      <c r="B27" s="672" t="s">
        <v>388</v>
      </c>
      <c r="C27" s="673"/>
      <c r="D27" s="673"/>
      <c r="E27" s="673"/>
      <c r="F27" s="673"/>
      <c r="G27" s="674"/>
      <c r="H27" s="68">
        <v>8</v>
      </c>
      <c r="I27" s="672"/>
      <c r="J27" s="673"/>
      <c r="K27" s="673"/>
      <c r="L27" s="673"/>
      <c r="M27" s="673"/>
      <c r="N27" s="674"/>
      <c r="R27" s="66"/>
      <c r="S27" s="66"/>
      <c r="T27" s="66"/>
      <c r="U27" s="66"/>
      <c r="V27" s="66"/>
      <c r="W27" s="66"/>
      <c r="X27" s="66"/>
      <c r="Y27" s="66"/>
      <c r="Z27" s="66"/>
      <c r="AA27" s="66"/>
      <c r="AB27" s="66"/>
      <c r="AC27" s="66"/>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x14ac:dyDescent="0.25">
      <c r="A28" s="68">
        <v>4</v>
      </c>
      <c r="B28" s="672"/>
      <c r="C28" s="673"/>
      <c r="D28" s="673"/>
      <c r="E28" s="673"/>
      <c r="F28" s="673"/>
      <c r="G28" s="674"/>
      <c r="H28" s="68">
        <v>9</v>
      </c>
      <c r="I28" s="672"/>
      <c r="J28" s="673"/>
      <c r="K28" s="673"/>
      <c r="L28" s="673"/>
      <c r="M28" s="673"/>
      <c r="N28" s="674"/>
    </row>
    <row r="29" spans="1:166" x14ac:dyDescent="0.25">
      <c r="A29" s="68">
        <v>5</v>
      </c>
      <c r="B29" s="672"/>
      <c r="C29" s="673"/>
      <c r="D29" s="673"/>
      <c r="E29" s="673"/>
      <c r="F29" s="673"/>
      <c r="G29" s="674"/>
      <c r="H29" s="68">
        <v>10</v>
      </c>
      <c r="I29" s="824"/>
      <c r="J29" s="824"/>
      <c r="K29" s="824"/>
      <c r="L29" s="824"/>
      <c r="M29" s="824"/>
      <c r="N29" s="824"/>
    </row>
    <row r="30" spans="1:166" x14ac:dyDescent="0.25">
      <c r="A30" s="821" t="s">
        <v>292</v>
      </c>
      <c r="B30" s="822"/>
      <c r="C30" s="822"/>
      <c r="D30" s="822"/>
      <c r="E30" s="822"/>
      <c r="F30" s="822"/>
      <c r="G30" s="822"/>
      <c r="H30" s="822"/>
      <c r="I30" s="822"/>
      <c r="J30" s="822"/>
      <c r="K30" s="822"/>
      <c r="L30" s="822"/>
      <c r="M30" s="822"/>
      <c r="N30" s="823"/>
      <c r="O30" s="69"/>
      <c r="P30" s="69"/>
      <c r="Q30" s="69"/>
      <c r="R30" s="70"/>
    </row>
    <row r="31" spans="1:166" ht="35.25" customHeight="1" x14ac:dyDescent="0.25">
      <c r="A31" s="732" t="s">
        <v>293</v>
      </c>
      <c r="B31" s="733"/>
      <c r="C31" s="733"/>
      <c r="D31" s="733"/>
      <c r="E31" s="733"/>
      <c r="F31" s="733"/>
      <c r="G31" s="733"/>
      <c r="H31" s="734"/>
      <c r="I31" s="666" t="s">
        <v>364</v>
      </c>
      <c r="J31" s="668"/>
      <c r="K31" s="817" t="s">
        <v>365</v>
      </c>
      <c r="L31" s="817"/>
      <c r="M31" s="746" t="s">
        <v>294</v>
      </c>
      <c r="N31" s="746"/>
      <c r="O31" s="746">
        <v>2019</v>
      </c>
      <c r="P31" s="746"/>
      <c r="Q31" s="746">
        <v>2020</v>
      </c>
      <c r="R31" s="746"/>
    </row>
    <row r="32" spans="1:166" x14ac:dyDescent="0.25">
      <c r="A32" s="737" t="s">
        <v>394</v>
      </c>
      <c r="B32" s="738"/>
      <c r="C32" s="738"/>
      <c r="D32" s="738"/>
      <c r="E32" s="738"/>
      <c r="F32" s="738"/>
      <c r="G32" s="738"/>
      <c r="H32" s="739"/>
      <c r="I32" s="832">
        <v>90</v>
      </c>
      <c r="J32" s="832"/>
      <c r="K32" s="730"/>
      <c r="L32" s="730"/>
      <c r="M32" s="731"/>
      <c r="N32" s="731"/>
      <c r="O32" s="730"/>
      <c r="P32" s="730"/>
      <c r="Q32" s="731"/>
      <c r="R32" s="731"/>
    </row>
    <row r="33" spans="1:18" x14ac:dyDescent="0.25">
      <c r="A33" s="737" t="s">
        <v>395</v>
      </c>
      <c r="B33" s="738"/>
      <c r="C33" s="738"/>
      <c r="D33" s="738"/>
      <c r="E33" s="738"/>
      <c r="F33" s="738"/>
      <c r="G33" s="738"/>
      <c r="H33" s="739"/>
      <c r="I33" s="832">
        <v>90</v>
      </c>
      <c r="J33" s="832"/>
      <c r="K33" s="819"/>
      <c r="L33" s="819"/>
      <c r="M33" s="820"/>
      <c r="N33" s="820"/>
      <c r="O33" s="730"/>
      <c r="P33" s="730"/>
      <c r="Q33" s="730"/>
      <c r="R33" s="730"/>
    </row>
    <row r="34" spans="1:18" s="156" customFormat="1" x14ac:dyDescent="0.25">
      <c r="A34" s="737"/>
      <c r="B34" s="738"/>
      <c r="C34" s="738"/>
      <c r="D34" s="738"/>
      <c r="E34" s="738"/>
      <c r="F34" s="738"/>
      <c r="G34" s="738"/>
      <c r="H34" s="739"/>
      <c r="I34" s="730"/>
      <c r="J34" s="730"/>
      <c r="K34" s="819"/>
      <c r="L34" s="819"/>
      <c r="M34" s="820"/>
      <c r="N34" s="820"/>
      <c r="O34" s="730"/>
      <c r="P34" s="730"/>
      <c r="Q34" s="730"/>
      <c r="R34" s="730"/>
    </row>
    <row r="35" spans="1:18" ht="23.25" customHeight="1" x14ac:dyDescent="0.25">
      <c r="A35" s="732" t="s">
        <v>295</v>
      </c>
      <c r="B35" s="733"/>
      <c r="C35" s="733"/>
      <c r="D35" s="733"/>
      <c r="E35" s="733"/>
      <c r="F35" s="733"/>
      <c r="G35" s="733"/>
      <c r="H35" s="734"/>
      <c r="I35" s="666" t="s">
        <v>364</v>
      </c>
      <c r="J35" s="668"/>
      <c r="K35" s="817" t="s">
        <v>365</v>
      </c>
      <c r="L35" s="817"/>
      <c r="M35" s="746" t="s">
        <v>294</v>
      </c>
      <c r="N35" s="746"/>
      <c r="O35" s="746">
        <v>2019</v>
      </c>
      <c r="P35" s="746"/>
      <c r="Q35" s="746">
        <v>2020</v>
      </c>
      <c r="R35" s="746"/>
    </row>
    <row r="36" spans="1:18" x14ac:dyDescent="0.25">
      <c r="A36" s="737"/>
      <c r="B36" s="738"/>
      <c r="C36" s="738"/>
      <c r="D36" s="738"/>
      <c r="E36" s="738"/>
      <c r="F36" s="738"/>
      <c r="G36" s="738"/>
      <c r="H36" s="739"/>
      <c r="I36" s="758"/>
      <c r="J36" s="730"/>
      <c r="K36" s="758"/>
      <c r="L36" s="730"/>
      <c r="M36" s="731"/>
      <c r="N36" s="731"/>
      <c r="O36" s="758"/>
      <c r="P36" s="730"/>
      <c r="Q36" s="758"/>
      <c r="R36" s="730"/>
    </row>
    <row r="37" spans="1:18" x14ac:dyDescent="0.25">
      <c r="A37" s="737"/>
      <c r="B37" s="738"/>
      <c r="C37" s="738"/>
      <c r="D37" s="738"/>
      <c r="E37" s="738"/>
      <c r="F37" s="738"/>
      <c r="G37" s="738"/>
      <c r="H37" s="739"/>
      <c r="I37" s="758"/>
      <c r="J37" s="730"/>
      <c r="K37" s="758"/>
      <c r="L37" s="730"/>
      <c r="M37" s="731"/>
      <c r="N37" s="731"/>
      <c r="O37" s="758"/>
      <c r="P37" s="730"/>
      <c r="Q37" s="758"/>
      <c r="R37" s="730"/>
    </row>
    <row r="38" spans="1:18" ht="24" customHeight="1" x14ac:dyDescent="0.25">
      <c r="A38" s="732" t="s">
        <v>296</v>
      </c>
      <c r="B38" s="733"/>
      <c r="C38" s="733"/>
      <c r="D38" s="733"/>
      <c r="E38" s="733"/>
      <c r="F38" s="733"/>
      <c r="G38" s="733"/>
      <c r="H38" s="734"/>
      <c r="I38" s="666" t="s">
        <v>364</v>
      </c>
      <c r="J38" s="668"/>
      <c r="K38" s="817" t="s">
        <v>365</v>
      </c>
      <c r="L38" s="817"/>
      <c r="M38" s="746" t="s">
        <v>294</v>
      </c>
      <c r="N38" s="746"/>
      <c r="O38" s="746">
        <v>2019</v>
      </c>
      <c r="P38" s="746"/>
      <c r="Q38" s="746">
        <v>2020</v>
      </c>
      <c r="R38" s="746"/>
    </row>
    <row r="39" spans="1:18" x14ac:dyDescent="0.25">
      <c r="A39" s="737"/>
      <c r="B39" s="738"/>
      <c r="C39" s="738"/>
      <c r="D39" s="738"/>
      <c r="E39" s="738"/>
      <c r="F39" s="738"/>
      <c r="G39" s="738"/>
      <c r="H39" s="739"/>
      <c r="I39" s="818"/>
      <c r="J39" s="818"/>
      <c r="K39" s="730"/>
      <c r="L39" s="730"/>
      <c r="M39" s="731"/>
      <c r="N39" s="731"/>
      <c r="O39" s="818"/>
      <c r="P39" s="818"/>
      <c r="Q39" s="818"/>
      <c r="R39" s="818"/>
    </row>
    <row r="40" spans="1:18" x14ac:dyDescent="0.25">
      <c r="A40" s="737"/>
      <c r="B40" s="738"/>
      <c r="C40" s="738"/>
      <c r="D40" s="738"/>
      <c r="E40" s="738"/>
      <c r="F40" s="738"/>
      <c r="G40" s="738"/>
      <c r="H40" s="739"/>
      <c r="I40" s="730"/>
      <c r="J40" s="730"/>
      <c r="K40" s="730"/>
      <c r="L40" s="730"/>
      <c r="M40" s="731"/>
      <c r="N40" s="731"/>
      <c r="O40" s="730"/>
      <c r="P40" s="730"/>
      <c r="Q40" s="731"/>
      <c r="R40" s="731"/>
    </row>
    <row r="41" spans="1:18" ht="31.5" customHeight="1" x14ac:dyDescent="0.25">
      <c r="A41" s="732" t="s">
        <v>297</v>
      </c>
      <c r="B41" s="733"/>
      <c r="C41" s="733"/>
      <c r="D41" s="733"/>
      <c r="E41" s="733"/>
      <c r="F41" s="733"/>
      <c r="G41" s="733"/>
      <c r="H41" s="734"/>
      <c r="I41" s="666" t="s">
        <v>364</v>
      </c>
      <c r="J41" s="668"/>
      <c r="K41" s="817" t="s">
        <v>365</v>
      </c>
      <c r="L41" s="817"/>
      <c r="M41" s="746" t="s">
        <v>294</v>
      </c>
      <c r="N41" s="746"/>
      <c r="O41" s="746">
        <v>2019</v>
      </c>
      <c r="P41" s="746"/>
      <c r="Q41" s="746">
        <v>2020</v>
      </c>
      <c r="R41" s="746"/>
    </row>
    <row r="42" spans="1:18" x14ac:dyDescent="0.25">
      <c r="A42" s="761"/>
      <c r="B42" s="762"/>
      <c r="C42" s="762"/>
      <c r="D42" s="762"/>
      <c r="E42" s="762"/>
      <c r="F42" s="762"/>
      <c r="G42" s="762"/>
      <c r="H42" s="763"/>
      <c r="I42" s="730"/>
      <c r="J42" s="730"/>
      <c r="K42" s="730"/>
      <c r="L42" s="730"/>
      <c r="M42" s="731"/>
      <c r="N42" s="731"/>
      <c r="O42" s="730"/>
      <c r="P42" s="730"/>
      <c r="Q42" s="731"/>
      <c r="R42" s="731"/>
    </row>
    <row r="43" spans="1:18" x14ac:dyDescent="0.25">
      <c r="A43" s="761"/>
      <c r="B43" s="762"/>
      <c r="C43" s="762"/>
      <c r="D43" s="762"/>
      <c r="E43" s="762"/>
      <c r="F43" s="762"/>
      <c r="G43" s="762"/>
      <c r="H43" s="763"/>
      <c r="I43" s="730"/>
      <c r="J43" s="730"/>
      <c r="K43" s="730"/>
      <c r="L43" s="730"/>
      <c r="M43" s="731"/>
      <c r="N43" s="731"/>
      <c r="O43" s="730"/>
      <c r="P43" s="730"/>
      <c r="Q43" s="731"/>
      <c r="R43" s="731"/>
    </row>
    <row r="45" spans="1:18" x14ac:dyDescent="0.25">
      <c r="A45" s="769" t="s">
        <v>298</v>
      </c>
      <c r="B45" s="770"/>
      <c r="C45" s="770"/>
      <c r="D45" s="770"/>
      <c r="E45" s="770"/>
      <c r="F45" s="770"/>
      <c r="G45" s="770"/>
      <c r="H45" s="770"/>
      <c r="I45" s="770"/>
      <c r="J45" s="770"/>
      <c r="K45" s="770"/>
      <c r="L45" s="770"/>
      <c r="M45" s="770"/>
      <c r="N45" s="771"/>
    </row>
    <row r="46" spans="1:18" ht="48.75" customHeight="1" x14ac:dyDescent="0.25">
      <c r="A46" s="772" t="s">
        <v>299</v>
      </c>
      <c r="B46" s="772"/>
      <c r="C46" s="71" t="s">
        <v>300</v>
      </c>
      <c r="D46" s="71" t="s">
        <v>301</v>
      </c>
      <c r="E46" s="71" t="s">
        <v>302</v>
      </c>
      <c r="F46" s="71" t="s">
        <v>303</v>
      </c>
      <c r="G46" s="71" t="s">
        <v>304</v>
      </c>
      <c r="H46" s="71" t="s">
        <v>305</v>
      </c>
      <c r="I46" s="71" t="s">
        <v>306</v>
      </c>
      <c r="J46" s="71" t="s">
        <v>307</v>
      </c>
      <c r="K46" s="71" t="s">
        <v>308</v>
      </c>
      <c r="L46" s="71" t="s">
        <v>309</v>
      </c>
      <c r="M46" s="71" t="s">
        <v>310</v>
      </c>
      <c r="N46" s="71" t="s">
        <v>311</v>
      </c>
    </row>
    <row r="47" spans="1:18" ht="12" customHeight="1" x14ac:dyDescent="0.25">
      <c r="A47" s="765">
        <f>IF(A25&gt;0,A25,"")</f>
        <v>1</v>
      </c>
      <c r="B47" s="766"/>
      <c r="C47" s="317"/>
      <c r="D47" s="317"/>
      <c r="E47" s="317"/>
      <c r="F47" s="317"/>
      <c r="G47" s="317"/>
      <c r="H47" s="317"/>
      <c r="I47" s="317"/>
      <c r="J47" s="318"/>
      <c r="K47" s="317"/>
      <c r="L47" s="317"/>
      <c r="M47" s="317"/>
      <c r="N47" s="317"/>
    </row>
    <row r="48" spans="1:18" ht="12" customHeight="1" thickBot="1" x14ac:dyDescent="0.3">
      <c r="A48" s="767"/>
      <c r="B48" s="768"/>
      <c r="C48" s="319"/>
      <c r="D48" s="319"/>
      <c r="E48" s="319"/>
      <c r="F48" s="319"/>
      <c r="G48" s="319"/>
      <c r="H48" s="319"/>
      <c r="I48" s="319"/>
      <c r="J48" s="320"/>
      <c r="K48" s="321"/>
      <c r="L48" s="319"/>
      <c r="M48" s="319"/>
      <c r="N48" s="319"/>
    </row>
    <row r="49" spans="1:15" ht="12" customHeight="1" x14ac:dyDescent="0.25">
      <c r="A49" s="765">
        <f>IF(A26&gt;0,A26,"")</f>
        <v>2</v>
      </c>
      <c r="B49" s="766"/>
      <c r="C49" s="317"/>
      <c r="D49" s="317"/>
      <c r="E49" s="317"/>
      <c r="F49" s="317"/>
      <c r="G49" s="317"/>
      <c r="H49" s="317"/>
      <c r="I49" s="317"/>
      <c r="J49" s="317"/>
      <c r="K49" s="317"/>
      <c r="L49" s="317"/>
      <c r="M49" s="317"/>
      <c r="N49" s="317"/>
    </row>
    <row r="50" spans="1:15" ht="13.5" thickBot="1" x14ac:dyDescent="0.3">
      <c r="A50" s="767"/>
      <c r="B50" s="768"/>
      <c r="C50" s="319"/>
      <c r="D50" s="319"/>
      <c r="E50" s="319"/>
      <c r="F50" s="319"/>
      <c r="G50" s="319"/>
      <c r="H50" s="319"/>
      <c r="I50" s="319"/>
      <c r="J50" s="319"/>
      <c r="K50" s="321"/>
      <c r="L50" s="319"/>
      <c r="M50" s="319"/>
      <c r="N50" s="319"/>
    </row>
    <row r="51" spans="1:15" x14ac:dyDescent="0.25">
      <c r="A51" s="765">
        <f>IF(A27&gt;0,A27,"")</f>
        <v>3</v>
      </c>
      <c r="B51" s="766"/>
      <c r="C51" s="317"/>
      <c r="D51" s="318"/>
      <c r="E51" s="317"/>
      <c r="F51" s="317"/>
      <c r="G51" s="317"/>
      <c r="H51" s="317"/>
      <c r="I51" s="317"/>
      <c r="J51" s="317"/>
      <c r="K51" s="317"/>
      <c r="L51" s="322"/>
      <c r="M51" s="317"/>
      <c r="N51" s="317"/>
    </row>
    <row r="52" spans="1:15" ht="13.5" thickBot="1" x14ac:dyDescent="0.3">
      <c r="A52" s="767"/>
      <c r="B52" s="768"/>
      <c r="C52" s="319"/>
      <c r="D52" s="319"/>
      <c r="E52" s="319"/>
      <c r="F52" s="319"/>
      <c r="G52" s="319"/>
      <c r="H52" s="319"/>
      <c r="I52" s="319"/>
      <c r="J52" s="319"/>
      <c r="K52" s="321"/>
      <c r="L52" s="321"/>
      <c r="M52" s="321"/>
      <c r="N52" s="319"/>
    </row>
    <row r="53" spans="1:15" x14ac:dyDescent="0.25">
      <c r="A53" s="765">
        <v>4</v>
      </c>
      <c r="B53" s="766"/>
      <c r="C53" s="317"/>
      <c r="D53" s="317"/>
      <c r="E53" s="317"/>
      <c r="F53" s="317"/>
      <c r="G53" s="317"/>
      <c r="H53" s="317"/>
      <c r="I53" s="317"/>
      <c r="J53" s="317"/>
      <c r="K53" s="317"/>
      <c r="L53" s="317"/>
      <c r="M53" s="317"/>
      <c r="N53" s="317"/>
    </row>
    <row r="54" spans="1:15" ht="13.5" thickBot="1" x14ac:dyDescent="0.3">
      <c r="A54" s="767"/>
      <c r="B54" s="768"/>
      <c r="C54" s="319"/>
      <c r="D54" s="319"/>
      <c r="E54" s="319"/>
      <c r="F54" s="319"/>
      <c r="G54" s="319"/>
      <c r="H54" s="319"/>
      <c r="I54" s="319"/>
      <c r="J54" s="319"/>
      <c r="K54" s="319"/>
      <c r="L54" s="319"/>
      <c r="M54" s="319"/>
      <c r="N54" s="321"/>
    </row>
    <row r="55" spans="1:15" ht="13.5" thickBot="1" x14ac:dyDescent="0.3">
      <c r="A55" s="765">
        <v>5</v>
      </c>
      <c r="B55" s="766"/>
      <c r="C55" s="317"/>
      <c r="D55" s="317"/>
      <c r="E55" s="317"/>
      <c r="F55" s="317"/>
      <c r="G55" s="317"/>
      <c r="H55" s="317"/>
      <c r="I55" s="317"/>
      <c r="J55" s="317"/>
      <c r="K55" s="317"/>
      <c r="L55" s="317"/>
      <c r="M55" s="317"/>
      <c r="N55" s="321"/>
    </row>
    <row r="56" spans="1:15" ht="13.5" thickBot="1" x14ac:dyDescent="0.3">
      <c r="A56" s="767"/>
      <c r="B56" s="768"/>
      <c r="C56" s="319"/>
      <c r="D56" s="319"/>
      <c r="E56" s="319"/>
      <c r="F56" s="319"/>
      <c r="G56" s="319"/>
      <c r="H56" s="319"/>
      <c r="I56" s="319"/>
      <c r="J56" s="319"/>
      <c r="K56" s="319"/>
      <c r="L56" s="319"/>
      <c r="M56" s="319"/>
      <c r="N56" s="321"/>
    </row>
    <row r="57" spans="1:15" x14ac:dyDescent="0.25">
      <c r="A57" s="765">
        <v>6</v>
      </c>
      <c r="B57" s="766"/>
      <c r="C57" s="317"/>
      <c r="D57" s="317"/>
      <c r="E57" s="317"/>
      <c r="F57" s="317"/>
      <c r="G57" s="317"/>
      <c r="H57" s="317"/>
      <c r="I57" s="317"/>
      <c r="J57" s="317"/>
      <c r="K57" s="317"/>
      <c r="L57" s="317"/>
      <c r="M57" s="317"/>
      <c r="N57" s="317"/>
    </row>
    <row r="58" spans="1:15" ht="13.5" thickBot="1" x14ac:dyDescent="0.3">
      <c r="A58" s="767"/>
      <c r="B58" s="768"/>
      <c r="C58" s="319"/>
      <c r="D58" s="319"/>
      <c r="E58" s="319"/>
      <c r="F58" s="319"/>
      <c r="G58" s="319"/>
      <c r="H58" s="319"/>
      <c r="I58" s="319"/>
      <c r="J58" s="319"/>
      <c r="K58" s="319"/>
      <c r="L58" s="319"/>
      <c r="M58" s="319"/>
      <c r="N58" s="319"/>
    </row>
    <row r="59" spans="1:15" x14ac:dyDescent="0.25">
      <c r="A59" s="765">
        <v>7</v>
      </c>
      <c r="B59" s="766"/>
      <c r="C59" s="317"/>
      <c r="D59" s="317"/>
      <c r="E59" s="317"/>
      <c r="F59" s="317"/>
      <c r="G59" s="317"/>
      <c r="H59" s="317"/>
      <c r="I59" s="317"/>
      <c r="J59" s="317"/>
      <c r="K59" s="317"/>
      <c r="L59" s="317"/>
      <c r="M59" s="317"/>
      <c r="N59" s="317"/>
    </row>
    <row r="60" spans="1:15" ht="10.5" customHeight="1" thickBot="1" x14ac:dyDescent="0.3">
      <c r="A60" s="767"/>
      <c r="B60" s="768"/>
      <c r="C60" s="319"/>
      <c r="D60" s="319"/>
      <c r="E60" s="319"/>
      <c r="F60" s="319"/>
      <c r="G60" s="319"/>
      <c r="H60" s="319"/>
      <c r="I60" s="319"/>
      <c r="J60" s="319"/>
      <c r="K60" s="319"/>
      <c r="L60" s="319"/>
      <c r="M60" s="319"/>
      <c r="N60" s="319"/>
    </row>
    <row r="61" spans="1:15" ht="1.5" hidden="1" customHeight="1" x14ac:dyDescent="0.25">
      <c r="A61" s="765">
        <v>8</v>
      </c>
      <c r="B61" s="766"/>
      <c r="C61" s="72"/>
      <c r="D61" s="72"/>
      <c r="E61" s="72"/>
      <c r="F61" s="73"/>
      <c r="G61" s="73"/>
      <c r="H61" s="73"/>
      <c r="I61" s="73"/>
      <c r="J61" s="73"/>
      <c r="K61" s="73"/>
      <c r="L61" s="72"/>
      <c r="M61" s="72"/>
      <c r="N61" s="76"/>
      <c r="O61" s="77"/>
    </row>
    <row r="62" spans="1:15" ht="13.5" hidden="1" thickBot="1" x14ac:dyDescent="0.3">
      <c r="A62" s="767"/>
      <c r="B62" s="768"/>
      <c r="C62" s="74"/>
      <c r="D62" s="74"/>
      <c r="E62" s="74"/>
      <c r="F62" s="75"/>
      <c r="G62" s="75"/>
      <c r="H62" s="75"/>
      <c r="I62" s="75"/>
      <c r="J62" s="75"/>
      <c r="K62" s="75"/>
      <c r="L62" s="74"/>
      <c r="M62" s="74"/>
      <c r="N62" s="74"/>
    </row>
    <row r="63" spans="1:15" hidden="1" x14ac:dyDescent="0.25">
      <c r="A63" s="765">
        <v>9</v>
      </c>
      <c r="B63" s="766"/>
      <c r="C63" s="72"/>
      <c r="D63" s="72"/>
      <c r="E63" s="72"/>
      <c r="F63" s="73"/>
      <c r="G63" s="73"/>
      <c r="H63" s="73"/>
      <c r="I63" s="73"/>
      <c r="J63" s="73"/>
      <c r="K63" s="73"/>
      <c r="L63" s="72"/>
      <c r="M63" s="72"/>
      <c r="N63" s="72"/>
    </row>
    <row r="64" spans="1:15" ht="13.5" hidden="1" thickBot="1" x14ac:dyDescent="0.3">
      <c r="A64" s="767"/>
      <c r="B64" s="768"/>
      <c r="C64" s="74"/>
      <c r="D64" s="74"/>
      <c r="E64" s="74"/>
      <c r="F64" s="75"/>
      <c r="G64" s="75"/>
      <c r="H64" s="75"/>
      <c r="I64" s="75"/>
      <c r="J64" s="75"/>
      <c r="K64" s="75"/>
      <c r="L64" s="74"/>
      <c r="M64" s="74"/>
      <c r="N64" s="74"/>
    </row>
    <row r="65" spans="1:14" hidden="1" x14ac:dyDescent="0.25">
      <c r="A65" s="765">
        <v>10</v>
      </c>
      <c r="B65" s="766"/>
      <c r="C65" s="72"/>
      <c r="D65" s="72"/>
      <c r="E65" s="72"/>
      <c r="F65" s="73"/>
      <c r="G65" s="73"/>
      <c r="H65" s="73"/>
      <c r="I65" s="73"/>
      <c r="J65" s="73"/>
      <c r="K65" s="73"/>
      <c r="L65" s="72"/>
      <c r="M65" s="72"/>
      <c r="N65" s="72"/>
    </row>
    <row r="66" spans="1:14" ht="13.5" hidden="1" thickBot="1" x14ac:dyDescent="0.3">
      <c r="A66" s="767"/>
      <c r="B66" s="768"/>
      <c r="C66" s="74"/>
      <c r="D66" s="74"/>
      <c r="E66" s="74"/>
      <c r="F66" s="74"/>
      <c r="G66" s="74"/>
      <c r="H66" s="74"/>
      <c r="I66" s="74"/>
      <c r="J66" s="75"/>
      <c r="K66" s="75"/>
      <c r="L66" s="74"/>
      <c r="M66" s="74"/>
      <c r="N66" s="74"/>
    </row>
    <row r="67" spans="1:14" x14ac:dyDescent="0.25">
      <c r="A67" s="78"/>
      <c r="B67" s="78"/>
      <c r="C67" s="78"/>
      <c r="D67" s="78"/>
      <c r="E67" s="78"/>
      <c r="F67" s="78"/>
      <c r="G67" s="78"/>
      <c r="H67" s="78"/>
      <c r="I67" s="78"/>
      <c r="J67" s="78"/>
      <c r="K67" s="78"/>
      <c r="L67" s="78"/>
      <c r="M67" s="78"/>
      <c r="N67" s="78"/>
    </row>
    <row r="68" spans="1:14" x14ac:dyDescent="0.25">
      <c r="A68" s="773" t="s">
        <v>312</v>
      </c>
      <c r="B68" s="774"/>
      <c r="C68" s="774"/>
      <c r="D68" s="774"/>
      <c r="E68" s="774"/>
      <c r="F68" s="774"/>
      <c r="G68" s="774"/>
      <c r="H68" s="774"/>
      <c r="I68" s="774"/>
      <c r="J68" s="774"/>
      <c r="K68" s="774"/>
      <c r="L68" s="774"/>
      <c r="M68" s="774"/>
      <c r="N68" s="775"/>
    </row>
    <row r="69" spans="1:14" ht="31.5" customHeight="1" x14ac:dyDescent="0.25">
      <c r="A69" s="79" t="s">
        <v>313</v>
      </c>
      <c r="B69" s="776" t="s">
        <v>314</v>
      </c>
      <c r="C69" s="777"/>
      <c r="D69" s="777"/>
      <c r="E69" s="777"/>
      <c r="F69" s="778"/>
      <c r="G69" s="815" t="s">
        <v>315</v>
      </c>
      <c r="H69" s="815"/>
      <c r="I69" s="815" t="s">
        <v>316</v>
      </c>
      <c r="J69" s="815"/>
      <c r="K69" s="815" t="s">
        <v>317</v>
      </c>
      <c r="L69" s="815"/>
      <c r="M69" s="816" t="s">
        <v>318</v>
      </c>
      <c r="N69" s="816"/>
    </row>
    <row r="70" spans="1:14" x14ac:dyDescent="0.25">
      <c r="A70" s="157" t="s">
        <v>380</v>
      </c>
      <c r="B70" s="792" t="s">
        <v>381</v>
      </c>
      <c r="C70" s="786"/>
      <c r="D70" s="786"/>
      <c r="E70" s="786"/>
      <c r="F70" s="787"/>
      <c r="G70" s="788"/>
      <c r="H70" s="789"/>
      <c r="I70" s="814">
        <v>30</v>
      </c>
      <c r="J70" s="814"/>
      <c r="K70" s="814"/>
      <c r="L70" s="814"/>
      <c r="M70" s="813"/>
      <c r="N70" s="813"/>
    </row>
    <row r="71" spans="1:14" x14ac:dyDescent="0.25">
      <c r="A71" s="157"/>
      <c r="B71" s="792"/>
      <c r="C71" s="786"/>
      <c r="D71" s="786"/>
      <c r="E71" s="786"/>
      <c r="F71" s="787"/>
      <c r="G71" s="788"/>
      <c r="H71" s="789"/>
      <c r="I71" s="814"/>
      <c r="J71" s="814"/>
      <c r="K71" s="814"/>
      <c r="L71" s="814"/>
      <c r="M71" s="813"/>
      <c r="N71" s="813"/>
    </row>
    <row r="72" spans="1:14" ht="10.5" customHeight="1" x14ac:dyDescent="0.25">
      <c r="A72" s="157"/>
      <c r="B72" s="792"/>
      <c r="C72" s="786"/>
      <c r="D72" s="786"/>
      <c r="E72" s="786"/>
      <c r="F72" s="787"/>
      <c r="G72" s="788"/>
      <c r="H72" s="789"/>
      <c r="I72" s="814"/>
      <c r="J72" s="814"/>
      <c r="K72" s="814"/>
      <c r="L72" s="814"/>
      <c r="M72" s="813"/>
      <c r="N72" s="813"/>
    </row>
    <row r="73" spans="1:14" hidden="1" x14ac:dyDescent="0.25">
      <c r="A73" s="157" t="s">
        <v>1</v>
      </c>
      <c r="B73" s="792" t="s">
        <v>2</v>
      </c>
      <c r="C73" s="786"/>
      <c r="D73" s="786"/>
      <c r="E73" s="786"/>
      <c r="F73" s="787"/>
      <c r="G73" s="788"/>
      <c r="H73" s="789"/>
      <c r="I73" s="814"/>
      <c r="J73" s="814"/>
      <c r="K73" s="814"/>
      <c r="L73" s="814"/>
      <c r="M73" s="813"/>
      <c r="N73" s="813"/>
    </row>
    <row r="74" spans="1:14" hidden="1" x14ac:dyDescent="0.25">
      <c r="A74" s="80"/>
      <c r="B74" s="785"/>
      <c r="C74" s="786"/>
      <c r="D74" s="786"/>
      <c r="E74" s="786"/>
      <c r="F74" s="787"/>
      <c r="G74" s="788"/>
      <c r="H74" s="789"/>
      <c r="I74" s="814"/>
      <c r="J74" s="814"/>
      <c r="K74" s="814"/>
      <c r="L74" s="814"/>
      <c r="M74" s="813"/>
      <c r="N74" s="813"/>
    </row>
    <row r="75" spans="1:14" hidden="1" x14ac:dyDescent="0.25">
      <c r="A75" s="80"/>
      <c r="B75" s="785"/>
      <c r="C75" s="786"/>
      <c r="D75" s="786"/>
      <c r="E75" s="786"/>
      <c r="F75" s="787"/>
      <c r="G75" s="788"/>
      <c r="H75" s="789"/>
      <c r="I75" s="814"/>
      <c r="J75" s="814"/>
      <c r="K75" s="814"/>
      <c r="L75" s="814"/>
      <c r="M75" s="813"/>
      <c r="N75" s="813"/>
    </row>
    <row r="76" spans="1:14" hidden="1" x14ac:dyDescent="0.25">
      <c r="A76" s="80"/>
      <c r="B76" s="785"/>
      <c r="C76" s="786"/>
      <c r="D76" s="786"/>
      <c r="E76" s="786"/>
      <c r="F76" s="787"/>
      <c r="G76" s="788"/>
      <c r="H76" s="789"/>
      <c r="I76" s="814"/>
      <c r="J76" s="814"/>
      <c r="K76" s="814"/>
      <c r="L76" s="814"/>
      <c r="M76" s="813"/>
      <c r="N76" s="813"/>
    </row>
    <row r="77" spans="1:14" x14ac:dyDescent="0.25">
      <c r="A77" s="81">
        <f>COUNTA(B70:F76)</f>
        <v>2</v>
      </c>
      <c r="B77" s="805" t="s">
        <v>319</v>
      </c>
      <c r="C77" s="805"/>
      <c r="D77" s="805"/>
      <c r="E77" s="805"/>
      <c r="F77" s="805"/>
      <c r="G77" s="805"/>
      <c r="H77" s="805"/>
      <c r="I77" s="805"/>
      <c r="J77" s="805"/>
      <c r="K77" s="805"/>
      <c r="L77" s="806"/>
      <c r="M77" s="811"/>
      <c r="N77" s="811"/>
    </row>
    <row r="78" spans="1:14" x14ac:dyDescent="0.25">
      <c r="A78" s="78"/>
      <c r="B78" s="78"/>
      <c r="C78" s="78"/>
      <c r="D78" s="78"/>
      <c r="E78" s="78"/>
      <c r="F78" s="78"/>
      <c r="G78" s="78"/>
      <c r="H78" s="78"/>
      <c r="I78" s="78"/>
      <c r="J78" s="78"/>
      <c r="K78" s="78"/>
      <c r="L78" s="78"/>
      <c r="M78" s="78"/>
      <c r="N78" s="78"/>
    </row>
    <row r="79" spans="1:14" x14ac:dyDescent="0.25">
      <c r="A79" s="773" t="s">
        <v>320</v>
      </c>
      <c r="B79" s="774"/>
      <c r="C79" s="774"/>
      <c r="D79" s="774"/>
      <c r="E79" s="774"/>
      <c r="F79" s="774"/>
      <c r="G79" s="774"/>
      <c r="H79" s="774"/>
      <c r="I79" s="774"/>
      <c r="J79" s="774"/>
      <c r="K79" s="774"/>
      <c r="L79" s="774"/>
      <c r="M79" s="774"/>
      <c r="N79" s="775"/>
    </row>
    <row r="80" spans="1:14" x14ac:dyDescent="0.25">
      <c r="A80" s="793" t="s">
        <v>321</v>
      </c>
      <c r="B80" s="794"/>
      <c r="C80" s="794"/>
      <c r="D80" s="795"/>
      <c r="E80" s="793" t="s">
        <v>119</v>
      </c>
      <c r="F80" s="794"/>
      <c r="G80" s="794"/>
      <c r="H80" s="794"/>
      <c r="I80" s="794"/>
      <c r="J80" s="794"/>
      <c r="K80" s="794"/>
      <c r="L80" s="794"/>
      <c r="M80" s="796" t="s">
        <v>322</v>
      </c>
      <c r="N80" s="798"/>
    </row>
    <row r="81" spans="1:16" x14ac:dyDescent="0.25">
      <c r="A81" s="812"/>
      <c r="B81" s="800"/>
      <c r="C81" s="800"/>
      <c r="D81" s="801"/>
      <c r="E81" s="799"/>
      <c r="F81" s="800"/>
      <c r="G81" s="800"/>
      <c r="H81" s="800"/>
      <c r="I81" s="800"/>
      <c r="J81" s="800"/>
      <c r="K81" s="800"/>
      <c r="L81" s="800"/>
      <c r="M81" s="807"/>
      <c r="N81" s="808"/>
    </row>
    <row r="82" spans="1:16" x14ac:dyDescent="0.25">
      <c r="A82" s="802"/>
      <c r="B82" s="803"/>
      <c r="C82" s="803"/>
      <c r="D82" s="804"/>
      <c r="E82" s="802"/>
      <c r="F82" s="803"/>
      <c r="G82" s="803"/>
      <c r="H82" s="803"/>
      <c r="I82" s="803"/>
      <c r="J82" s="803"/>
      <c r="K82" s="803"/>
      <c r="L82" s="803"/>
      <c r="M82" s="809"/>
      <c r="N82" s="810"/>
      <c r="O82" s="82"/>
      <c r="P82" s="83"/>
    </row>
    <row r="83" spans="1:16" x14ac:dyDescent="0.25">
      <c r="A83" s="799"/>
      <c r="B83" s="800"/>
      <c r="C83" s="800"/>
      <c r="D83" s="801"/>
      <c r="E83" s="799"/>
      <c r="F83" s="800"/>
      <c r="G83" s="800"/>
      <c r="H83" s="800"/>
      <c r="I83" s="800"/>
      <c r="J83" s="800"/>
      <c r="K83" s="800"/>
      <c r="L83" s="800"/>
      <c r="M83" s="807"/>
      <c r="N83" s="808"/>
    </row>
    <row r="84" spans="1:16" x14ac:dyDescent="0.25">
      <c r="A84" s="802"/>
      <c r="B84" s="803"/>
      <c r="C84" s="803"/>
      <c r="D84" s="804"/>
      <c r="E84" s="802"/>
      <c r="F84" s="803"/>
      <c r="G84" s="803"/>
      <c r="H84" s="803"/>
      <c r="I84" s="803"/>
      <c r="J84" s="803"/>
      <c r="K84" s="803"/>
      <c r="L84" s="803"/>
      <c r="M84" s="809"/>
      <c r="N84" s="810"/>
    </row>
    <row r="85" spans="1:16" x14ac:dyDescent="0.25">
      <c r="A85" s="799"/>
      <c r="B85" s="800"/>
      <c r="C85" s="800"/>
      <c r="D85" s="801"/>
      <c r="E85" s="799"/>
      <c r="F85" s="800"/>
      <c r="G85" s="800"/>
      <c r="H85" s="800"/>
      <c r="I85" s="800"/>
      <c r="J85" s="800"/>
      <c r="K85" s="800"/>
      <c r="L85" s="800"/>
      <c r="M85" s="807"/>
      <c r="N85" s="808"/>
    </row>
    <row r="86" spans="1:16" x14ac:dyDescent="0.25">
      <c r="A86" s="802"/>
      <c r="B86" s="803"/>
      <c r="C86" s="803"/>
      <c r="D86" s="804"/>
      <c r="E86" s="802"/>
      <c r="F86" s="803"/>
      <c r="G86" s="803"/>
      <c r="H86" s="803"/>
      <c r="I86" s="803"/>
      <c r="J86" s="803"/>
      <c r="K86" s="803"/>
      <c r="L86" s="803"/>
      <c r="M86" s="809"/>
      <c r="N86" s="810"/>
    </row>
    <row r="87" spans="1:16" x14ac:dyDescent="0.25">
      <c r="A87" s="796" t="s">
        <v>323</v>
      </c>
      <c r="B87" s="797"/>
      <c r="C87" s="797"/>
      <c r="D87" s="797"/>
      <c r="E87" s="797"/>
      <c r="F87" s="797"/>
      <c r="G87" s="797"/>
      <c r="H87" s="797"/>
      <c r="I87" s="797"/>
      <c r="J87" s="797"/>
      <c r="K87" s="797"/>
      <c r="L87" s="798"/>
      <c r="M87" s="811"/>
      <c r="N87" s="811"/>
    </row>
    <row r="65405" spans="251:255" x14ac:dyDescent="0.25">
      <c r="IQ65405" s="63" t="s">
        <v>324</v>
      </c>
      <c r="IR65405" s="63" t="s">
        <v>325</v>
      </c>
      <c r="IS65405" s="63" t="s">
        <v>326</v>
      </c>
      <c r="IT65405" s="63" t="s">
        <v>327</v>
      </c>
      <c r="IU65405" s="63" t="s">
        <v>328</v>
      </c>
    </row>
    <row r="65406" spans="251:255" x14ac:dyDescent="0.25">
      <c r="IQ65406" s="63" t="e">
        <f>#REF!&amp;$C$9</f>
        <v>#REF!</v>
      </c>
      <c r="IR65406" s="63" t="e">
        <f>#REF!</f>
        <v>#REF!</v>
      </c>
      <c r="IS65406" s="63" t="e">
        <f>$B$25&amp;" - "&amp;$B$26&amp;" - "&amp;$B$29&amp;" - "&amp;$I$29&amp;" - "&amp;#REF!&amp;" - "&amp;#REF!&amp;" - "&amp;#REF!&amp;" - "&amp;#REF!</f>
        <v>#REF!</v>
      </c>
      <c r="IT65406"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63" t="e">
        <f>#REF!</f>
        <v>#REF!</v>
      </c>
    </row>
  </sheetData>
  <mergeCells count="184">
    <mergeCell ref="A6:D7"/>
    <mergeCell ref="E6:H7"/>
    <mergeCell ref="I6:N6"/>
    <mergeCell ref="I7:J7"/>
    <mergeCell ref="K7:L7"/>
    <mergeCell ref="M7:N7"/>
    <mergeCell ref="A1:N1"/>
    <mergeCell ref="A3:D3"/>
    <mergeCell ref="E3:H3"/>
    <mergeCell ref="I3:N3"/>
    <mergeCell ref="A4:D5"/>
    <mergeCell ref="E4:H5"/>
    <mergeCell ref="I4:N5"/>
    <mergeCell ref="M8:N8"/>
    <mergeCell ref="A9:B9"/>
    <mergeCell ref="C9:N9"/>
    <mergeCell ref="A10:B10"/>
    <mergeCell ref="C10:N10"/>
    <mergeCell ref="A8:D8"/>
    <mergeCell ref="E8:H8"/>
    <mergeCell ref="I8:J8"/>
    <mergeCell ref="K8:L8"/>
    <mergeCell ref="B27:G27"/>
    <mergeCell ref="I27:N27"/>
    <mergeCell ref="B28:G28"/>
    <mergeCell ref="I28:N28"/>
    <mergeCell ref="B29:G29"/>
    <mergeCell ref="I29:N29"/>
    <mergeCell ref="A11:B23"/>
    <mergeCell ref="C11:N23"/>
    <mergeCell ref="A24:N24"/>
    <mergeCell ref="B25:G25"/>
    <mergeCell ref="I25:N25"/>
    <mergeCell ref="B26:G26"/>
    <mergeCell ref="I26:N26"/>
    <mergeCell ref="A30:N30"/>
    <mergeCell ref="A31:H31"/>
    <mergeCell ref="I31:J31"/>
    <mergeCell ref="K31:L31"/>
    <mergeCell ref="M31:N31"/>
    <mergeCell ref="A32:H32"/>
    <mergeCell ref="I32:J32"/>
    <mergeCell ref="K32:L32"/>
    <mergeCell ref="M32:N32"/>
    <mergeCell ref="O34:P34"/>
    <mergeCell ref="Q34:R34"/>
    <mergeCell ref="K33:L33"/>
    <mergeCell ref="M33:N33"/>
    <mergeCell ref="O31:P31"/>
    <mergeCell ref="Q31:R31"/>
    <mergeCell ref="O32:P32"/>
    <mergeCell ref="Q32:R32"/>
    <mergeCell ref="O33:P33"/>
    <mergeCell ref="Q33:R33"/>
    <mergeCell ref="A33:H33"/>
    <mergeCell ref="I33:J33"/>
    <mergeCell ref="A35:H35"/>
    <mergeCell ref="I35:J35"/>
    <mergeCell ref="K35:L35"/>
    <mergeCell ref="M35:N35"/>
    <mergeCell ref="A34:H34"/>
    <mergeCell ref="I34:J34"/>
    <mergeCell ref="K34:L34"/>
    <mergeCell ref="M34:N34"/>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Q43:R43"/>
    <mergeCell ref="A45:N45"/>
    <mergeCell ref="A46:B46"/>
    <mergeCell ref="A43:H43"/>
    <mergeCell ref="I43:J43"/>
    <mergeCell ref="K43:L43"/>
    <mergeCell ref="M43:N43"/>
    <mergeCell ref="A42:H42"/>
    <mergeCell ref="I42:J42"/>
    <mergeCell ref="K42:L42"/>
    <mergeCell ref="M42:N42"/>
    <mergeCell ref="O42:P42"/>
    <mergeCell ref="Q42:R42"/>
    <mergeCell ref="A47:B48"/>
    <mergeCell ref="A49:B50"/>
    <mergeCell ref="A51:B52"/>
    <mergeCell ref="A53:B54"/>
    <mergeCell ref="A55:B56"/>
    <mergeCell ref="A57:B58"/>
    <mergeCell ref="A41:H41"/>
    <mergeCell ref="I41:J41"/>
    <mergeCell ref="O43:P43"/>
    <mergeCell ref="K41:L41"/>
    <mergeCell ref="M41:N41"/>
    <mergeCell ref="A59:B60"/>
    <mergeCell ref="A61:B62"/>
    <mergeCell ref="A63:B64"/>
    <mergeCell ref="A65:B66"/>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s>
  <phoneticPr fontId="27" type="noConversion"/>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xr:uid="{00000000-0002-0000-0600-000000000000}"/>
  </dataValidations>
  <pageMargins left="0.75" right="0.75"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Schema Generale</vt:lpstr>
      <vt:lpstr>Organizzazione</vt:lpstr>
      <vt:lpstr>Caratteristiche</vt:lpstr>
      <vt:lpstr>Economico Patrimoniale</vt:lpstr>
      <vt:lpstr>Missione programma processo</vt:lpstr>
      <vt:lpstr>fatturazione elettr.-obiett.1</vt:lpstr>
      <vt:lpstr>scansione cartellini c.i. </vt:lpstr>
      <vt:lpstr>Caratteristiche!Area_stampa</vt:lpstr>
      <vt:lpstr>'Economico Patrimoniale'!Area_stampa</vt:lpstr>
      <vt:lpstr>'fatturazione elettr.-obiett.1'!Area_stampa</vt:lpstr>
      <vt:lpstr>Organizzazione!Area_stampa</vt:lpstr>
      <vt:lpstr>'scansione cartellini c.i. '!Area_stampa</vt:lpstr>
      <vt:lpstr>'Schema Generale'!Area_stampa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2018-10-11T12:47:23Z</cp:lastPrinted>
  <dcterms:created xsi:type="dcterms:W3CDTF">2006-09-16T00:00:00Z</dcterms:created>
  <dcterms:modified xsi:type="dcterms:W3CDTF">2018-10-18T10:07:38Z</dcterms:modified>
</cp:coreProperties>
</file>